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3296" yWindow="132" windowWidth="9300" windowHeight="9468"/>
  </bookViews>
  <sheets>
    <sheet name="MORTALIDAD BRUTA COMÚN" sheetId="2" r:id="rId1"/>
    <sheet name="CÁLCULO AÑOS DE EXP Y MUERTOS" sheetId="5" r:id="rId2"/>
    <sheet name="MORTALIDAD BRUTA X 100 PAER" sheetId="4" r:id="rId3"/>
    <sheet name="MUJERES NO DBT" sheetId="1" r:id="rId4"/>
    <sheet name="MUJERES DBT" sheetId="7" r:id="rId5"/>
    <sheet name="VARONES NO DBT" sheetId="8" r:id="rId6"/>
    <sheet name="VARONES DBT" sheetId="9" r:id="rId7"/>
    <sheet name="MORTALIDAD ESTANDARIZADA" sheetId="6" r:id="rId8"/>
    <sheet name="GRÁFICO" sheetId="10" r:id="rId9"/>
  </sheets>
  <definedNames>
    <definedName name="_xlnm.Print_Area" localSheetId="7">'MORTALIDAD ESTANDARIZADA'!$A$1:$G$28</definedName>
    <definedName name="Z_F8060837_2321_4F6F_B58C_FC71500E1AB0_.wvu.PrintArea" localSheetId="7" hidden="1">'MORTALIDAD ESTANDARIZADA'!$A$1:$G$28</definedName>
  </definedNames>
  <calcPr calcId="144525"/>
</workbook>
</file>

<file path=xl/calcChain.xml><?xml version="1.0" encoding="utf-8"?>
<calcChain xmlns="http://schemas.openxmlformats.org/spreadsheetml/2006/main">
  <c r="H4" i="1" l="1"/>
  <c r="H5" i="1"/>
  <c r="H20" i="7"/>
  <c r="H21" i="7"/>
  <c r="H19" i="7"/>
  <c r="H151" i="8" l="1"/>
  <c r="H150" i="8"/>
  <c r="H149" i="8"/>
  <c r="H148" i="8"/>
  <c r="H147" i="8"/>
  <c r="H146" i="8"/>
  <c r="H145" i="8"/>
  <c r="H144" i="8"/>
  <c r="H143" i="8"/>
  <c r="H181" i="8"/>
  <c r="H180" i="8"/>
  <c r="H179" i="8"/>
  <c r="H178" i="8"/>
  <c r="H177" i="8"/>
  <c r="H176" i="8"/>
  <c r="H175" i="8"/>
  <c r="H174" i="8"/>
  <c r="H173" i="8"/>
  <c r="H154" i="8"/>
  <c r="H153" i="8"/>
  <c r="H152" i="8"/>
  <c r="H142" i="8"/>
  <c r="H141" i="8"/>
  <c r="H160" i="8"/>
  <c r="H159" i="8"/>
  <c r="H158" i="8"/>
  <c r="H157" i="8"/>
  <c r="H156" i="8"/>
  <c r="H155" i="8"/>
  <c r="H140" i="8"/>
  <c r="H139" i="8"/>
  <c r="H113" i="8"/>
  <c r="H112" i="8"/>
  <c r="H111" i="8"/>
  <c r="H110" i="8"/>
  <c r="H109" i="8"/>
  <c r="H108" i="8"/>
  <c r="H107" i="8"/>
  <c r="H106" i="8"/>
  <c r="H105" i="8"/>
  <c r="H104" i="8"/>
  <c r="H103" i="8"/>
  <c r="H102" i="8"/>
  <c r="H101" i="8"/>
  <c r="H100" i="8"/>
  <c r="H77" i="8"/>
  <c r="H76" i="8"/>
  <c r="H75" i="8"/>
  <c r="H74" i="8"/>
  <c r="H73" i="8"/>
  <c r="H72" i="8"/>
  <c r="H71" i="8"/>
  <c r="H70" i="8"/>
  <c r="H69" i="8"/>
  <c r="H68" i="8"/>
  <c r="H101" i="7"/>
  <c r="H100" i="7"/>
  <c r="H99" i="7"/>
  <c r="H98" i="7"/>
  <c r="H97" i="7"/>
  <c r="H51" i="7"/>
  <c r="H50" i="7"/>
  <c r="H49" i="7"/>
  <c r="H48" i="7"/>
  <c r="H75" i="7"/>
  <c r="H74" i="7"/>
  <c r="H73" i="7"/>
  <c r="H72" i="7"/>
  <c r="H71" i="7"/>
  <c r="H70" i="7"/>
  <c r="H69" i="7"/>
  <c r="H105" i="7"/>
  <c r="H104" i="7"/>
  <c r="H103" i="7"/>
  <c r="H102" i="7"/>
  <c r="H96" i="7"/>
  <c r="H95" i="7"/>
  <c r="H94" i="7"/>
  <c r="H141" i="1"/>
  <c r="H140" i="1"/>
  <c r="H139" i="1"/>
  <c r="H138" i="1"/>
  <c r="H137" i="1"/>
  <c r="H136" i="1"/>
  <c r="H135" i="1"/>
  <c r="H134" i="1"/>
  <c r="H133" i="1"/>
  <c r="H120" i="1"/>
  <c r="H119" i="1"/>
  <c r="H118" i="1"/>
  <c r="H117" i="1"/>
  <c r="H116" i="1"/>
  <c r="H115" i="1"/>
  <c r="H114" i="1"/>
  <c r="H113" i="1"/>
  <c r="H112" i="1"/>
  <c r="H3" i="10" l="1"/>
  <c r="F3" i="10"/>
  <c r="F8" i="10"/>
  <c r="G8" i="10"/>
  <c r="H8" i="10"/>
  <c r="F47" i="6" l="1"/>
  <c r="F46" i="6"/>
  <c r="H13" i="5" l="1"/>
  <c r="H7" i="9" l="1"/>
  <c r="H3" i="9"/>
  <c r="H4" i="9" s="1"/>
  <c r="AA9" i="6" s="1"/>
  <c r="X12" i="6"/>
  <c r="H32" i="8"/>
  <c r="H33" i="8"/>
  <c r="H34" i="8"/>
  <c r="H35" i="8"/>
  <c r="H36" i="8"/>
  <c r="H37" i="8"/>
  <c r="H7" i="7"/>
  <c r="I121" i="9"/>
  <c r="AD17" i="6" s="1"/>
  <c r="H120" i="9"/>
  <c r="H119" i="9"/>
  <c r="H118" i="9"/>
  <c r="H117" i="9"/>
  <c r="H116" i="9"/>
  <c r="H115" i="9"/>
  <c r="H114" i="9"/>
  <c r="H113" i="9"/>
  <c r="H112" i="9"/>
  <c r="H111" i="9"/>
  <c r="H110" i="9"/>
  <c r="I107" i="9"/>
  <c r="AD16" i="6" s="1"/>
  <c r="H106" i="9"/>
  <c r="H105" i="9"/>
  <c r="H104" i="9"/>
  <c r="H103" i="9"/>
  <c r="H102" i="9"/>
  <c r="H101" i="9"/>
  <c r="H100" i="9"/>
  <c r="H99" i="9"/>
  <c r="H98" i="9"/>
  <c r="H97" i="9"/>
  <c r="H96" i="9"/>
  <c r="H95" i="9"/>
  <c r="I92" i="9"/>
  <c r="AD15" i="6" s="1"/>
  <c r="H91" i="9"/>
  <c r="H90" i="9"/>
  <c r="H89" i="9"/>
  <c r="H88" i="9"/>
  <c r="H87" i="9"/>
  <c r="H86" i="9"/>
  <c r="H85" i="9"/>
  <c r="H84" i="9"/>
  <c r="H83" i="9"/>
  <c r="H82" i="9"/>
  <c r="H81" i="9"/>
  <c r="H80" i="9"/>
  <c r="H79" i="9"/>
  <c r="H78" i="9"/>
  <c r="H77" i="9"/>
  <c r="H76" i="9"/>
  <c r="H75" i="9"/>
  <c r="H74" i="9"/>
  <c r="H73" i="9"/>
  <c r="H72" i="9"/>
  <c r="I69" i="9"/>
  <c r="AD14" i="6" s="1"/>
  <c r="H68" i="9"/>
  <c r="H67" i="9"/>
  <c r="H66" i="9"/>
  <c r="H65" i="9"/>
  <c r="H64" i="9"/>
  <c r="H63" i="9"/>
  <c r="H62" i="9"/>
  <c r="H61" i="9"/>
  <c r="H60" i="9"/>
  <c r="H59" i="9"/>
  <c r="H58" i="9"/>
  <c r="H57" i="9"/>
  <c r="H56" i="9"/>
  <c r="H55" i="9"/>
  <c r="H54" i="9"/>
  <c r="H53" i="9"/>
  <c r="H52" i="9"/>
  <c r="I49" i="9"/>
  <c r="AD13" i="6" s="1"/>
  <c r="H48" i="9"/>
  <c r="H47" i="9"/>
  <c r="H46" i="9"/>
  <c r="H45" i="9"/>
  <c r="H44" i="9"/>
  <c r="H43" i="9"/>
  <c r="H42" i="9"/>
  <c r="H41" i="9"/>
  <c r="H40" i="9"/>
  <c r="H39" i="9"/>
  <c r="H38" i="9"/>
  <c r="H37" i="9"/>
  <c r="H36" i="9"/>
  <c r="H35" i="9"/>
  <c r="I32" i="9"/>
  <c r="AD12" i="6" s="1"/>
  <c r="H31" i="9"/>
  <c r="H30" i="9"/>
  <c r="H29" i="9"/>
  <c r="H28" i="9"/>
  <c r="H27" i="9"/>
  <c r="H26" i="9"/>
  <c r="H25" i="9"/>
  <c r="H24" i="9"/>
  <c r="H23" i="9"/>
  <c r="H22" i="9"/>
  <c r="I19" i="9"/>
  <c r="AD11" i="6" s="1"/>
  <c r="H18" i="9"/>
  <c r="H17" i="9"/>
  <c r="H16" i="9"/>
  <c r="H15" i="9"/>
  <c r="H14" i="9"/>
  <c r="H13" i="9"/>
  <c r="H12" i="9"/>
  <c r="H11" i="9"/>
  <c r="I8" i="9"/>
  <c r="AD10" i="6" s="1"/>
  <c r="I4" i="9"/>
  <c r="AD9" i="6" s="1"/>
  <c r="I189" i="8"/>
  <c r="X17" i="6" s="1"/>
  <c r="H188" i="8"/>
  <c r="H187" i="8"/>
  <c r="H186" i="8"/>
  <c r="H185" i="8"/>
  <c r="H184" i="8"/>
  <c r="H183" i="8"/>
  <c r="H182" i="8"/>
  <c r="H172" i="8"/>
  <c r="I169" i="8"/>
  <c r="X16" i="6" s="1"/>
  <c r="H168" i="8"/>
  <c r="H167" i="8"/>
  <c r="H166" i="8"/>
  <c r="H165" i="8"/>
  <c r="H164" i="8"/>
  <c r="H163" i="8"/>
  <c r="H162" i="8"/>
  <c r="H161" i="8"/>
  <c r="H138" i="8"/>
  <c r="H137" i="8"/>
  <c r="H136" i="8"/>
  <c r="H135" i="8"/>
  <c r="I132" i="8"/>
  <c r="X15" i="6" s="1"/>
  <c r="H131" i="8"/>
  <c r="H130" i="8"/>
  <c r="H129" i="8"/>
  <c r="H128" i="8"/>
  <c r="H127" i="8"/>
  <c r="H126" i="8"/>
  <c r="H125" i="8"/>
  <c r="H124" i="8"/>
  <c r="H123" i="8"/>
  <c r="H122" i="8"/>
  <c r="H121" i="8"/>
  <c r="H120" i="8"/>
  <c r="H119" i="8"/>
  <c r="H118" i="8"/>
  <c r="H117" i="8"/>
  <c r="H116" i="8"/>
  <c r="H115" i="8"/>
  <c r="H114" i="8"/>
  <c r="H99" i="8"/>
  <c r="H98" i="8"/>
  <c r="H97" i="8"/>
  <c r="I94" i="8"/>
  <c r="X14" i="6" s="1"/>
  <c r="H93" i="8"/>
  <c r="H92" i="8"/>
  <c r="H91" i="8"/>
  <c r="H90" i="8"/>
  <c r="H89" i="8"/>
  <c r="H88" i="8"/>
  <c r="H87" i="8"/>
  <c r="H86" i="8"/>
  <c r="H85" i="8"/>
  <c r="H84" i="8"/>
  <c r="H83" i="8"/>
  <c r="H82" i="8"/>
  <c r="H81" i="8"/>
  <c r="H80" i="8"/>
  <c r="H79" i="8"/>
  <c r="H78" i="8"/>
  <c r="H67" i="8"/>
  <c r="H66" i="8"/>
  <c r="H65" i="8"/>
  <c r="I62" i="8"/>
  <c r="X13" i="6" s="1"/>
  <c r="H61" i="8"/>
  <c r="H60" i="8"/>
  <c r="H59" i="8"/>
  <c r="H58" i="8"/>
  <c r="H57" i="8"/>
  <c r="H56" i="8"/>
  <c r="H55" i="8"/>
  <c r="H54" i="8"/>
  <c r="H53" i="8"/>
  <c r="H52" i="8"/>
  <c r="H51" i="8"/>
  <c r="H50" i="8"/>
  <c r="H49" i="8"/>
  <c r="H48" i="8"/>
  <c r="H47" i="8"/>
  <c r="H46" i="8"/>
  <c r="I43" i="8"/>
  <c r="H42" i="8"/>
  <c r="H41" i="8"/>
  <c r="H40" i="8"/>
  <c r="H39" i="8"/>
  <c r="H38" i="8"/>
  <c r="H31" i="8"/>
  <c r="H30" i="8"/>
  <c r="I27" i="8"/>
  <c r="X11" i="6" s="1"/>
  <c r="H26" i="8"/>
  <c r="H25" i="8"/>
  <c r="H24" i="8"/>
  <c r="H23" i="8"/>
  <c r="H22" i="8"/>
  <c r="H21" i="8"/>
  <c r="H20" i="8"/>
  <c r="H19" i="8"/>
  <c r="H18" i="8"/>
  <c r="I15" i="8"/>
  <c r="X10" i="6" s="1"/>
  <c r="H14" i="8"/>
  <c r="H13" i="8"/>
  <c r="H12" i="8"/>
  <c r="H11" i="8"/>
  <c r="H10" i="8"/>
  <c r="H9" i="8"/>
  <c r="I6" i="8"/>
  <c r="X9" i="6" s="1"/>
  <c r="H5" i="8"/>
  <c r="H4" i="8"/>
  <c r="H3" i="8"/>
  <c r="I119" i="7"/>
  <c r="R17" i="6" s="1"/>
  <c r="H118" i="7"/>
  <c r="H117" i="7"/>
  <c r="H116" i="7"/>
  <c r="I113" i="7"/>
  <c r="R16" i="6" s="1"/>
  <c r="H112" i="7"/>
  <c r="H111" i="7"/>
  <c r="H110" i="7"/>
  <c r="H109" i="7"/>
  <c r="H108" i="7"/>
  <c r="H107" i="7"/>
  <c r="H106" i="7"/>
  <c r="I91" i="7"/>
  <c r="R15" i="6" s="1"/>
  <c r="H90" i="7"/>
  <c r="H89" i="7"/>
  <c r="H88" i="7"/>
  <c r="H87" i="7"/>
  <c r="H86" i="7"/>
  <c r="H85" i="7"/>
  <c r="H84" i="7"/>
  <c r="H83" i="7"/>
  <c r="H82" i="7"/>
  <c r="H81" i="7"/>
  <c r="H80" i="7"/>
  <c r="H79" i="7"/>
  <c r="H78" i="7"/>
  <c r="H77" i="7"/>
  <c r="H76" i="7"/>
  <c r="I66" i="7"/>
  <c r="R14" i="6" s="1"/>
  <c r="H65" i="7"/>
  <c r="H64" i="7"/>
  <c r="H63" i="7"/>
  <c r="H62" i="7"/>
  <c r="H61" i="7"/>
  <c r="H60" i="7"/>
  <c r="H59" i="7"/>
  <c r="H58" i="7"/>
  <c r="H57" i="7"/>
  <c r="H56" i="7"/>
  <c r="H55" i="7"/>
  <c r="H54" i="7"/>
  <c r="H53" i="7"/>
  <c r="H52" i="7"/>
  <c r="H47" i="7"/>
  <c r="H46" i="7"/>
  <c r="H45" i="7"/>
  <c r="I42" i="7"/>
  <c r="R13" i="6" s="1"/>
  <c r="H41" i="7"/>
  <c r="H40" i="7"/>
  <c r="H39" i="7"/>
  <c r="H38" i="7"/>
  <c r="H37" i="7"/>
  <c r="H36" i="7"/>
  <c r="H35" i="7"/>
  <c r="H34" i="7"/>
  <c r="H33" i="7"/>
  <c r="H32" i="7"/>
  <c r="H31" i="7"/>
  <c r="I28" i="7"/>
  <c r="R12" i="6" s="1"/>
  <c r="H27" i="7"/>
  <c r="H26" i="7"/>
  <c r="H25" i="7"/>
  <c r="H24" i="7"/>
  <c r="H23" i="7"/>
  <c r="H22" i="7"/>
  <c r="I16" i="7"/>
  <c r="R11" i="6" s="1"/>
  <c r="H15" i="7"/>
  <c r="H14" i="7"/>
  <c r="H13" i="7"/>
  <c r="H12" i="7"/>
  <c r="H11" i="7"/>
  <c r="I8" i="7"/>
  <c r="R10" i="6" s="1"/>
  <c r="I4" i="7"/>
  <c r="R9" i="6" s="1"/>
  <c r="H3" i="7"/>
  <c r="I149" i="1"/>
  <c r="L17" i="6" s="1"/>
  <c r="H148" i="1"/>
  <c r="H147" i="1"/>
  <c r="H146" i="1"/>
  <c r="H145" i="1"/>
  <c r="H144" i="1"/>
  <c r="H143" i="1"/>
  <c r="H142" i="1"/>
  <c r="H132" i="1"/>
  <c r="I129" i="1"/>
  <c r="L16" i="6" s="1"/>
  <c r="H128" i="1"/>
  <c r="H127" i="1"/>
  <c r="H126" i="1"/>
  <c r="H125" i="1"/>
  <c r="H124" i="1"/>
  <c r="H123" i="1"/>
  <c r="H122" i="1"/>
  <c r="H121" i="1"/>
  <c r="H111" i="1"/>
  <c r="H110" i="1"/>
  <c r="H109" i="1"/>
  <c r="I106" i="1"/>
  <c r="L15" i="6" s="1"/>
  <c r="H105" i="1"/>
  <c r="H104" i="1"/>
  <c r="H103" i="1"/>
  <c r="H102" i="1"/>
  <c r="H101" i="1"/>
  <c r="H100" i="1"/>
  <c r="H99" i="1"/>
  <c r="H98" i="1"/>
  <c r="H97" i="1"/>
  <c r="H96" i="1"/>
  <c r="H95" i="1"/>
  <c r="H94" i="1"/>
  <c r="H93" i="1"/>
  <c r="H92" i="1"/>
  <c r="H91" i="1"/>
  <c r="H90" i="1"/>
  <c r="H89" i="1"/>
  <c r="H88" i="1"/>
  <c r="H87" i="1"/>
  <c r="H86" i="1"/>
  <c r="H85" i="1"/>
  <c r="I82" i="1"/>
  <c r="L14" i="6" s="1"/>
  <c r="H81" i="1"/>
  <c r="H80" i="1"/>
  <c r="H79" i="1"/>
  <c r="H78" i="1"/>
  <c r="H77" i="1"/>
  <c r="H76" i="1"/>
  <c r="H75" i="1"/>
  <c r="H74" i="1"/>
  <c r="H73" i="1"/>
  <c r="H72" i="1"/>
  <c r="H71" i="1"/>
  <c r="H70" i="1"/>
  <c r="H69" i="1"/>
  <c r="H68" i="1"/>
  <c r="H67" i="1"/>
  <c r="H66" i="1"/>
  <c r="I63" i="1"/>
  <c r="L13" i="6" s="1"/>
  <c r="H62" i="1"/>
  <c r="H61" i="1"/>
  <c r="H60" i="1"/>
  <c r="H59" i="1"/>
  <c r="H58" i="1"/>
  <c r="H57" i="1"/>
  <c r="H56" i="1"/>
  <c r="H55" i="1"/>
  <c r="H54" i="1"/>
  <c r="H53" i="1"/>
  <c r="H52" i="1"/>
  <c r="H51" i="1"/>
  <c r="H50" i="1"/>
  <c r="H49" i="1"/>
  <c r="I46" i="1"/>
  <c r="L12" i="6" s="1"/>
  <c r="H45" i="1"/>
  <c r="H44" i="1"/>
  <c r="H43" i="1"/>
  <c r="H42" i="1"/>
  <c r="H41" i="1"/>
  <c r="H40" i="1"/>
  <c r="H39" i="1"/>
  <c r="H38" i="1"/>
  <c r="H37" i="1"/>
  <c r="H36" i="1"/>
  <c r="H35" i="1"/>
  <c r="H34" i="1"/>
  <c r="H33" i="1"/>
  <c r="I30" i="1"/>
  <c r="L11" i="6" s="1"/>
  <c r="H29" i="1"/>
  <c r="H28" i="1"/>
  <c r="H27" i="1"/>
  <c r="H26" i="1"/>
  <c r="H25" i="1"/>
  <c r="H24" i="1"/>
  <c r="H23" i="1"/>
  <c r="I20" i="1"/>
  <c r="L10" i="6" s="1"/>
  <c r="H19" i="1"/>
  <c r="H18" i="1"/>
  <c r="H17" i="1"/>
  <c r="H16" i="1"/>
  <c r="H15" i="1"/>
  <c r="H14" i="1"/>
  <c r="H13" i="1"/>
  <c r="H12" i="1"/>
  <c r="H11" i="1"/>
  <c r="H10" i="1"/>
  <c r="H9" i="1"/>
  <c r="AA23" i="6"/>
  <c r="U23" i="6"/>
  <c r="O23" i="6"/>
  <c r="I23" i="6"/>
  <c r="B23" i="6"/>
  <c r="AB17" i="6"/>
  <c r="V17" i="6"/>
  <c r="P17" i="6"/>
  <c r="J17" i="6"/>
  <c r="C17" i="6"/>
  <c r="AB16" i="6"/>
  <c r="V16" i="6"/>
  <c r="P16" i="6"/>
  <c r="J16" i="6"/>
  <c r="C16" i="6"/>
  <c r="AB15" i="6"/>
  <c r="V15" i="6"/>
  <c r="P15" i="6"/>
  <c r="J15" i="6"/>
  <c r="C15" i="6"/>
  <c r="AB14" i="6"/>
  <c r="V14" i="6"/>
  <c r="P14" i="6"/>
  <c r="J14" i="6"/>
  <c r="C14" i="6"/>
  <c r="AB13" i="6"/>
  <c r="V13" i="6"/>
  <c r="P13" i="6"/>
  <c r="J13" i="6"/>
  <c r="C13" i="6"/>
  <c r="AB12" i="6"/>
  <c r="V12" i="6"/>
  <c r="P12" i="6"/>
  <c r="J12" i="6"/>
  <c r="C12" i="6"/>
  <c r="AB11" i="6"/>
  <c r="V11" i="6"/>
  <c r="P11" i="6"/>
  <c r="J11" i="6"/>
  <c r="C11" i="6"/>
  <c r="AB10" i="6"/>
  <c r="V10" i="6"/>
  <c r="P10" i="6"/>
  <c r="J10" i="6"/>
  <c r="C10" i="6"/>
  <c r="AB9" i="6"/>
  <c r="V9" i="6"/>
  <c r="P9" i="6"/>
  <c r="J9" i="6"/>
  <c r="C9" i="6"/>
  <c r="H189" i="8" l="1"/>
  <c r="U17" i="6" s="1"/>
  <c r="W17" i="6" s="1"/>
  <c r="H19" i="9"/>
  <c r="AA11" i="6" s="1"/>
  <c r="AC11" i="6" s="1"/>
  <c r="AC9" i="6"/>
  <c r="H94" i="8"/>
  <c r="H132" i="8"/>
  <c r="U15" i="6" s="1"/>
  <c r="H129" i="1"/>
  <c r="H91" i="7"/>
  <c r="O15" i="6" s="1"/>
  <c r="Q15" i="6" s="1"/>
  <c r="H113" i="7"/>
  <c r="O16" i="6" s="1"/>
  <c r="H42" i="7"/>
  <c r="O13" i="6" s="1"/>
  <c r="Q13" i="6" s="1"/>
  <c r="H66" i="7"/>
  <c r="O14" i="6" s="1"/>
  <c r="R18" i="6"/>
  <c r="Q16" i="6"/>
  <c r="E17" i="6"/>
  <c r="AD18" i="6"/>
  <c r="H8" i="9"/>
  <c r="AA10" i="6" s="1"/>
  <c r="AC10" i="6" s="1"/>
  <c r="H69" i="9"/>
  <c r="AA14" i="6" s="1"/>
  <c r="AC14" i="6" s="1"/>
  <c r="I124" i="9"/>
  <c r="H32" i="9"/>
  <c r="AA12" i="6" s="1"/>
  <c r="AC12" i="6" s="1"/>
  <c r="H107" i="9"/>
  <c r="AA16" i="6" s="1"/>
  <c r="AC16" i="6" s="1"/>
  <c r="H49" i="9"/>
  <c r="AA13" i="6" s="1"/>
  <c r="AC13" i="6" s="1"/>
  <c r="H92" i="9"/>
  <c r="AA15" i="6" s="1"/>
  <c r="AC15" i="6" s="1"/>
  <c r="H121" i="9"/>
  <c r="AA17" i="6" s="1"/>
  <c r="AC17" i="6" s="1"/>
  <c r="X18" i="6"/>
  <c r="E15" i="6"/>
  <c r="E12" i="6"/>
  <c r="E14" i="6"/>
  <c r="E11" i="6"/>
  <c r="I192" i="8"/>
  <c r="H27" i="8"/>
  <c r="U11" i="6" s="1"/>
  <c r="H62" i="8"/>
  <c r="U13" i="6" s="1"/>
  <c r="H6" i="8"/>
  <c r="U9" i="6" s="1"/>
  <c r="H15" i="8"/>
  <c r="U10" i="6" s="1"/>
  <c r="U14" i="6"/>
  <c r="H43" i="8"/>
  <c r="U12" i="6" s="1"/>
  <c r="H169" i="8"/>
  <c r="U16" i="6" s="1"/>
  <c r="E16" i="6"/>
  <c r="E13" i="6"/>
  <c r="E10" i="6"/>
  <c r="I122" i="7"/>
  <c r="H119" i="7"/>
  <c r="O17" i="6" s="1"/>
  <c r="Q17" i="6" s="1"/>
  <c r="H4" i="7"/>
  <c r="O9" i="6" s="1"/>
  <c r="Q9" i="6" s="1"/>
  <c r="H8" i="7"/>
  <c r="O10" i="6" s="1"/>
  <c r="Q10" i="6" s="1"/>
  <c r="H16" i="7"/>
  <c r="O11" i="6" s="1"/>
  <c r="Q11" i="6" s="1"/>
  <c r="H28" i="7"/>
  <c r="O12" i="6" s="1"/>
  <c r="Q12" i="6" s="1"/>
  <c r="H30" i="1"/>
  <c r="I11" i="6" s="1"/>
  <c r="K11" i="6" s="1"/>
  <c r="H63" i="1"/>
  <c r="I13" i="6" s="1"/>
  <c r="K13" i="6" s="1"/>
  <c r="H106" i="1"/>
  <c r="I15" i="6" s="1"/>
  <c r="K15" i="6" s="1"/>
  <c r="H149" i="1"/>
  <c r="I17" i="6" s="1"/>
  <c r="K17" i="6" s="1"/>
  <c r="H20" i="1"/>
  <c r="I10" i="6" s="1"/>
  <c r="K10" i="6" s="1"/>
  <c r="H46" i="1"/>
  <c r="I12" i="6" s="1"/>
  <c r="K12" i="6" s="1"/>
  <c r="H82" i="1"/>
  <c r="I14" i="6" s="1"/>
  <c r="K14" i="6" s="1"/>
  <c r="AC18" i="6" l="1"/>
  <c r="AB27" i="6" s="1"/>
  <c r="AA18" i="6"/>
  <c r="AC21" i="6"/>
  <c r="O18" i="6"/>
  <c r="Q21" i="6" s="1"/>
  <c r="Q14" i="6"/>
  <c r="Q18" i="6" s="1"/>
  <c r="D17" i="6"/>
  <c r="I16" i="6"/>
  <c r="B16" i="6" s="1"/>
  <c r="H124" i="9"/>
  <c r="B12" i="6"/>
  <c r="W12" i="6"/>
  <c r="D12" i="6" s="1"/>
  <c r="B10" i="6"/>
  <c r="W10" i="6"/>
  <c r="D10" i="6" s="1"/>
  <c r="B13" i="6"/>
  <c r="W13" i="6"/>
  <c r="D13" i="6" s="1"/>
  <c r="W16" i="6"/>
  <c r="U18" i="6"/>
  <c r="W21" i="6" s="1"/>
  <c r="W9" i="6"/>
  <c r="B11" i="6"/>
  <c r="W11" i="6"/>
  <c r="D11" i="6" s="1"/>
  <c r="B17" i="6"/>
  <c r="B14" i="6"/>
  <c r="W14" i="6"/>
  <c r="W15" i="6"/>
  <c r="D15" i="6" s="1"/>
  <c r="B15" i="6"/>
  <c r="H192" i="8"/>
  <c r="H122" i="7"/>
  <c r="AB28" i="6"/>
  <c r="I26" i="5"/>
  <c r="H25" i="5"/>
  <c r="H24" i="5"/>
  <c r="H23" i="5"/>
  <c r="H22" i="5"/>
  <c r="H21" i="5"/>
  <c r="H20" i="5"/>
  <c r="H19" i="5"/>
  <c r="H18" i="5"/>
  <c r="H17" i="5"/>
  <c r="H16" i="5"/>
  <c r="H15" i="5"/>
  <c r="H14" i="5"/>
  <c r="H12" i="5"/>
  <c r="H11" i="5"/>
  <c r="H10" i="5"/>
  <c r="H9" i="5"/>
  <c r="H8" i="5"/>
  <c r="H7" i="5"/>
  <c r="H6" i="5"/>
  <c r="H5" i="5"/>
  <c r="F11" i="2"/>
  <c r="N6" i="2" s="1"/>
  <c r="AB25" i="6" l="1"/>
  <c r="AB26" i="6"/>
  <c r="Z23" i="6"/>
  <c r="AC23" i="6" s="1"/>
  <c r="H26" i="5"/>
  <c r="D14" i="6"/>
  <c r="P28" i="6"/>
  <c r="P26" i="6"/>
  <c r="N23" i="6"/>
  <c r="Q23" i="6" s="1"/>
  <c r="P27" i="6"/>
  <c r="P25" i="6"/>
  <c r="K16" i="6"/>
  <c r="W18" i="6"/>
  <c r="I6" i="1"/>
  <c r="H3" i="1"/>
  <c r="L9" i="6" l="1"/>
  <c r="I152" i="1"/>
  <c r="D16" i="6"/>
  <c r="T23" i="6"/>
  <c r="W23" i="6" s="1"/>
  <c r="V26" i="6"/>
  <c r="V27" i="6"/>
  <c r="V25" i="6"/>
  <c r="V28" i="6"/>
  <c r="H6" i="1"/>
  <c r="I9" i="6" l="1"/>
  <c r="H152" i="1"/>
  <c r="L18" i="6"/>
  <c r="E9" i="6"/>
  <c r="E18" i="6" s="1"/>
  <c r="K9" i="6" l="1"/>
  <c r="B9" i="6"/>
  <c r="B18" i="6" s="1"/>
  <c r="E6" i="4" s="1"/>
  <c r="I18" i="6"/>
  <c r="K21" i="6" s="1"/>
  <c r="E7" i="4"/>
  <c r="E21" i="6" l="1"/>
  <c r="G6" i="10" s="1"/>
  <c r="D21" i="6"/>
  <c r="H6" i="10" s="1"/>
  <c r="D9" i="6"/>
  <c r="D18" i="6" s="1"/>
  <c r="K18" i="6"/>
  <c r="F10" i="4"/>
  <c r="N6" i="4" s="1"/>
  <c r="F11" i="4"/>
  <c r="F12" i="4"/>
  <c r="F21" i="6"/>
  <c r="F6" i="10" s="1"/>
  <c r="J28" i="6" l="1"/>
  <c r="J25" i="6"/>
  <c r="J26" i="6"/>
  <c r="J27" i="6"/>
  <c r="H23" i="6"/>
  <c r="K23" i="6" s="1"/>
  <c r="C27" i="6"/>
  <c r="F23" i="6" s="1"/>
  <c r="F7" i="10" s="1"/>
  <c r="C26" i="6"/>
  <c r="E23" i="6" s="1"/>
  <c r="G7" i="10" s="1"/>
  <c r="C25" i="6"/>
  <c r="A23" i="6"/>
  <c r="D23" i="6" s="1"/>
  <c r="H7" i="10" s="1"/>
  <c r="C28" i="6"/>
</calcChain>
</file>

<file path=xl/comments1.xml><?xml version="1.0" encoding="utf-8"?>
<comments xmlns="http://schemas.openxmlformats.org/spreadsheetml/2006/main">
  <authors>
    <author>Usuario de Windows</author>
  </authors>
  <commentList>
    <comment ref="E3" authorId="0">
      <text>
        <r>
          <rPr>
            <sz val="9"/>
            <color indexed="81"/>
            <rFont val="Tahoma"/>
            <family val="2"/>
          </rPr>
          <t>INGRESAR EL NOMBRE DEL CENTRO</t>
        </r>
      </text>
    </comment>
    <comment ref="E4" authorId="0">
      <text>
        <r>
          <rPr>
            <sz val="9"/>
            <color indexed="81"/>
            <rFont val="Tahoma"/>
            <family val="2"/>
          </rPr>
          <t>INGRESAR EL AÑO EVALUADO</t>
        </r>
      </text>
    </comment>
  </commentList>
</comments>
</file>

<file path=xl/sharedStrings.xml><?xml version="1.0" encoding="utf-8"?>
<sst xmlns="http://schemas.openxmlformats.org/spreadsheetml/2006/main" count="1091" uniqueCount="128">
  <si>
    <t>FECHA INGRESO</t>
  </si>
  <si>
    <t>FECHA DE EGRESO</t>
  </si>
  <si>
    <t>AÑOS DE EXPOSICIÓN</t>
  </si>
  <si>
    <t>PACIENTE</t>
  </si>
  <si>
    <t>EE</t>
  </si>
  <si>
    <t>AD</t>
  </si>
  <si>
    <t>FG</t>
  </si>
  <si>
    <t>JK</t>
  </si>
  <si>
    <t>OP</t>
  </si>
  <si>
    <t>RT</t>
  </si>
  <si>
    <t>BN</t>
  </si>
  <si>
    <t>MM</t>
  </si>
  <si>
    <t>JI</t>
  </si>
  <si>
    <t>PO</t>
  </si>
  <si>
    <t>SD</t>
  </si>
  <si>
    <t>CZ</t>
  </si>
  <si>
    <t>NM</t>
  </si>
  <si>
    <t>LO</t>
  </si>
  <si>
    <t>OI</t>
  </si>
  <si>
    <t>CG</t>
  </si>
  <si>
    <t>BM</t>
  </si>
  <si>
    <t>LK</t>
  </si>
  <si>
    <t>PI</t>
  </si>
  <si>
    <t>TR</t>
  </si>
  <si>
    <t>UO</t>
  </si>
  <si>
    <t xml:space="preserve">MUERTO </t>
  </si>
  <si>
    <t xml:space="preserve">GRUPO </t>
  </si>
  <si>
    <t>MUJERES</t>
  </si>
  <si>
    <t xml:space="preserve">TOTALES </t>
  </si>
  <si>
    <t>PACIENTES EN DC AL 01/01/2018</t>
  </si>
  <si>
    <t>PACIENTES EN DC AL 31/12/2018</t>
  </si>
  <si>
    <t>MUERTOS EN 2018</t>
  </si>
  <si>
    <t>MUERTOS</t>
  </si>
  <si>
    <t>=</t>
  </si>
  <si>
    <t>X 100</t>
  </si>
  <si>
    <t>MORTALIDAD BRUTA (POR 100 PACIENTES)</t>
  </si>
  <si>
    <t>(PACIENTES INICIO + PACIENTES FINAL)/2</t>
  </si>
  <si>
    <t>PACIENTES AÑOS EXPOSICIÓN AL RIESGO</t>
  </si>
  <si>
    <t>PACIENTE AÑOS EXPOSICIÓN 2018</t>
  </si>
  <si>
    <t xml:space="preserve">MUERTOS </t>
  </si>
  <si>
    <t>MORTALIDAD POR CENTRO DE DIÁLISIS CRÓNICA.</t>
  </si>
  <si>
    <t xml:space="preserve">  REFERENCIA MORTALIDAD EN DC ARGENTINA 2016 </t>
  </si>
  <si>
    <t>NOMBRE DEL CENTRO</t>
  </si>
  <si>
    <t>AÑO EVALUADO</t>
  </si>
  <si>
    <t xml:space="preserve">Muertos por 100 paciente-años al riesgo </t>
  </si>
  <si>
    <t>TODOS</t>
  </si>
  <si>
    <t>MUJERES NO DIABÉTICAS</t>
  </si>
  <si>
    <t>MUJERES DIABÉTICAS</t>
  </si>
  <si>
    <t>VARONES NO DIABÉTICOS</t>
  </si>
  <si>
    <t>VARONES DIABÉTICOS</t>
  </si>
  <si>
    <t>Edad en años</t>
  </si>
  <si>
    <t>Paciente-años exposición al riesgo</t>
  </si>
  <si>
    <t>tasa de la general</t>
  </si>
  <si>
    <t>ESPERADOS</t>
  </si>
  <si>
    <t>OBSERVADOS</t>
  </si>
  <si>
    <t>0-9</t>
  </si>
  <si>
    <t>10-19</t>
  </si>
  <si>
    <t>20-29</t>
  </si>
  <si>
    <t>30-39</t>
  </si>
  <si>
    <t>40-49</t>
  </si>
  <si>
    <t>50-59</t>
  </si>
  <si>
    <t>60-69</t>
  </si>
  <si>
    <t>70-79</t>
  </si>
  <si>
    <t>80 o +</t>
  </si>
  <si>
    <t>TOTAL</t>
  </si>
  <si>
    <t>TASA OBSERVADA con IC95%</t>
  </si>
  <si>
    <t>TASA OBSERVADA</t>
  </si>
  <si>
    <t>RME</t>
  </si>
  <si>
    <t>TASA GENERAL</t>
  </si>
  <si>
    <t>TASA ESTANDARIZADA con IC95%</t>
  </si>
  <si>
    <t>TASA ESTANDARIZADA</t>
  </si>
  <si>
    <t>RME (REL MORT EST.)</t>
  </si>
  <si>
    <t>IC95% LIM. INFERIOR</t>
  </si>
  <si>
    <t>IC95% LIM. SUPERIOR</t>
  </si>
  <si>
    <t>CHI CUADRADA (WOLFE)</t>
  </si>
  <si>
    <t>SIGNIFICATIVO &gt; 2,71</t>
  </si>
  <si>
    <t>TABLA 46. MORTALIDAD EN LA POBLACIÓN EN DC DE ARGENTINA 2016.</t>
  </si>
  <si>
    <t xml:space="preserve">EDAD </t>
  </si>
  <si>
    <t xml:space="preserve">TODOS </t>
  </si>
  <si>
    <t>VARONES</t>
  </si>
  <si>
    <t xml:space="preserve"> </t>
  </si>
  <si>
    <t>NO DIABÉTICAS</t>
  </si>
  <si>
    <t>DBT</t>
  </si>
  <si>
    <t>NO DIABÉTICOS</t>
  </si>
  <si>
    <t>TX</t>
  </si>
  <si>
    <t>P/AER</t>
  </si>
  <si>
    <t>TASA</t>
  </si>
  <si>
    <t>60 A 69,99 AÑOS EDAD</t>
  </si>
  <si>
    <t>0 A 9,99 AÑOS EDAD</t>
  </si>
  <si>
    <t>TOTAL SUBGRUPO</t>
  </si>
  <si>
    <t>10 A 19,99 AÑOS EDAD</t>
  </si>
  <si>
    <t>20 A 29,99 AÑOS EDAD</t>
  </si>
  <si>
    <t>30 A 39,99 AÑOS EDAD</t>
  </si>
  <si>
    <t>40 A 49,99 AÑOS EDAD</t>
  </si>
  <si>
    <t>50 A 59,99 AÑOS EDAD</t>
  </si>
  <si>
    <t>70 A 79,99 AÑOS EDAD</t>
  </si>
  <si>
    <t>80 O MÁS AÑOS EDAD</t>
  </si>
  <si>
    <t>TOTAL GRUPO</t>
  </si>
  <si>
    <t xml:space="preserve">&gt; 2,71 </t>
  </si>
  <si>
    <t>p</t>
  </si>
  <si>
    <t>&lt; 0,05</t>
  </si>
  <si>
    <t xml:space="preserve">&gt; 6,63 </t>
  </si>
  <si>
    <t>&lt; 0,01</t>
  </si>
  <si>
    <t xml:space="preserve">&gt; 7,87 </t>
  </si>
  <si>
    <t>&lt; 0,005</t>
  </si>
  <si>
    <t xml:space="preserve">&gt; 10,83 </t>
  </si>
  <si>
    <t>&lt; 0,001</t>
  </si>
  <si>
    <t>DIABÉTICAS</t>
  </si>
  <si>
    <t>DIABÉTICOS</t>
  </si>
  <si>
    <t>LI IC95%</t>
  </si>
  <si>
    <t>LS IC95%</t>
  </si>
  <si>
    <t>CENTRO DEL RIÑÓN</t>
  </si>
  <si>
    <t>LI  IC95%</t>
  </si>
  <si>
    <t>LS  IC95%</t>
  </si>
  <si>
    <t xml:space="preserve">MORTALIDAD BRUTA O CRUDA POR 100 PACIENTES O POR % </t>
  </si>
  <si>
    <t>MORTALIDAD BRUTA (POR 100 P/AER)</t>
  </si>
  <si>
    <t xml:space="preserve">MORTALIDAD BRUTA POR 100 PACIENTE AÑOS DE EXPOSICIÓN AL RIESGO (P/AER) </t>
  </si>
  <si>
    <t xml:space="preserve">MORTALIDAD EN DIÁLISIS CRÓNICA </t>
  </si>
  <si>
    <t>TASA ARGENTINA 2016</t>
  </si>
  <si>
    <t xml:space="preserve">Se cuentan los pacientes que estaban en tratamiento al comienzo del año y se le suma el número de pacientes que estaban en tratamiento al final del año.                                                 Esta cifra se divide por 2 y se colocará en el denominador. En el numerador se colocará la cifra de Muertos en el año. Este cociente se multiplica por 100  y el resultado o Tasa se expresa como x Muertos por 100 pacientes, o dicho de otro modo la Mortalidad es de x % .                                                    Reemplazar los valores del ejemplo en casillas amarillas por los valores reales del Centro </t>
  </si>
  <si>
    <t xml:space="preserve">TABLA EJEMPLO PARA PRACTICAR </t>
  </si>
  <si>
    <r>
      <t xml:space="preserve">En el numerador se ubica el número de Muertos en el año a considerar y en el denominador los Paciente años de exposición al riesgo (P/AER). Este último valor es la resultante de la sumatoria del tiempo (en años) que permanecieron en Diálisis Crónica los pacientes en el lapso a considerar y </t>
    </r>
    <r>
      <rPr>
        <b/>
        <u/>
        <sz val="11"/>
        <color theme="1"/>
        <rFont val="Arial"/>
        <family val="2"/>
      </rPr>
      <t>que se explica en la hoja anterior</t>
    </r>
    <r>
      <rPr>
        <b/>
        <sz val="11"/>
        <color theme="1"/>
        <rFont val="Arial"/>
        <family val="2"/>
      </rPr>
      <t xml:space="preserve">. El resultado del cociente Muertos/PAER se multiplica por 100 y se obtiene la Mortalidad por 100 P/AER. </t>
    </r>
    <r>
      <rPr>
        <b/>
        <u/>
        <sz val="11"/>
        <color theme="1"/>
        <rFont val="Arial"/>
        <family val="2"/>
      </rPr>
      <t>Los valores que se observan aquí, son el resultado de la mortalidad que surge de las hojas posteriores, ya que están vinculadas</t>
    </r>
    <r>
      <rPr>
        <b/>
        <sz val="11"/>
        <color theme="1"/>
        <rFont val="Arial"/>
        <family val="2"/>
      </rPr>
      <t xml:space="preserve">. Además del resultado medio o tasa media se ofrecen los Límites Superior e Inferior del Intervalo de Confidencia del 95%, con fórmulas que se agregaron y </t>
    </r>
    <r>
      <rPr>
        <b/>
        <u/>
        <sz val="11"/>
        <color theme="1"/>
        <rFont val="Arial"/>
        <family val="2"/>
      </rPr>
      <t>No</t>
    </r>
    <r>
      <rPr>
        <b/>
        <sz val="11"/>
        <color theme="1"/>
        <rFont val="Arial"/>
        <family val="2"/>
      </rPr>
      <t xml:space="preserve"> se encuentran en Fórmulas de Excel. Por ello, cuidado de no borrarlas  </t>
    </r>
  </si>
  <si>
    <r>
      <t xml:space="preserve">Se agrupan los pacientes por Género, Grupos de Edad y presencia de Nefropatía Diabética como etiología de Enfermedad renal crónica o NO. En cada subgrupo manejarse como en la Tabla ejemplo de hoja anterior.          </t>
    </r>
    <r>
      <rPr>
        <b/>
        <u/>
        <sz val="11"/>
        <color theme="1"/>
        <rFont val="Arial"/>
        <family val="2"/>
      </rPr>
      <t>Se repite: Nefropatía Diabética como causa de Enfermedad renal Crónica</t>
    </r>
    <r>
      <rPr>
        <b/>
        <sz val="11"/>
        <color theme="1"/>
        <rFont val="Arial"/>
        <family val="2"/>
      </rPr>
      <t xml:space="preserve">                                                                              </t>
    </r>
    <r>
      <rPr>
        <b/>
        <u/>
        <sz val="11"/>
        <color theme="1"/>
        <rFont val="Arial"/>
        <family val="2"/>
      </rPr>
      <t>Los datos que figuran en la Tabla deben ser reemplazados por los datos reales de los pacientes del Centro</t>
    </r>
    <r>
      <rPr>
        <b/>
        <sz val="11"/>
        <color theme="1"/>
        <rFont val="Arial"/>
        <family val="2"/>
      </rPr>
      <t xml:space="preserve">.                                </t>
    </r>
    <r>
      <rPr>
        <b/>
        <u/>
        <sz val="11"/>
        <color theme="1"/>
        <rFont val="Arial"/>
        <family val="2"/>
      </rPr>
      <t>Para ingresar más pacientes a la Tabla</t>
    </r>
    <r>
      <rPr>
        <b/>
        <sz val="11"/>
        <color theme="1"/>
        <rFont val="Arial"/>
        <family val="2"/>
      </rPr>
      <t xml:space="preserve"> : 1) Insertar una fila entre el primer paciente y el segundo (no importa el orden) Ir a Insertar Fila. 2) Ingresar Iniciales del paciente, Fecha de Ingreso y Fecha de Egreso en celdas correspondientes. 3) Copiar fórmula de Cálculo de Años de exposición de la celda inmediatamente superior o inferior y pegar (P) en la celda vacía de la columna H del nuevo paciente. 4) Si el paciente falleció agregar 1 en la celda vacía de la columna I.                                                                                                    </t>
    </r>
    <r>
      <rPr>
        <b/>
        <u/>
        <sz val="11"/>
        <color theme="1"/>
        <rFont val="Arial"/>
        <family val="2"/>
      </rPr>
      <t>Para eliminar pacientes de esta Tabla</t>
    </r>
    <r>
      <rPr>
        <b/>
        <sz val="11"/>
        <color theme="1"/>
        <rFont val="Arial"/>
        <family val="2"/>
      </rPr>
      <t xml:space="preserve"> : 1) Marcar la(s) Fila(s) a eliminar y Cliquear Eliminar Filas en la parte superior (Celdas) de Excel.                                                                         </t>
    </r>
    <r>
      <rPr>
        <b/>
        <u/>
        <sz val="11"/>
        <color theme="1"/>
        <rFont val="Arial"/>
        <family val="2"/>
      </rPr>
      <t>Si en algún o algunos subgrupos no existen pacientes tratados dejar solo una fila con IGUAL fecha de Ingreso y Egreso. También dejar casilla de Muertos vacía.</t>
    </r>
    <r>
      <rPr>
        <b/>
        <sz val="11"/>
        <color theme="1"/>
        <rFont val="Arial"/>
        <family val="2"/>
      </rPr>
      <t xml:space="preserve">  De esa manera el Sistema toma como 0 años y 0 Muertos, en ese Subgrupo.   </t>
    </r>
  </si>
  <si>
    <t xml:space="preserve">En la Tabla ejemplo aledaña, se puede practicar cómo extraer  años de exposición al riesgo y Muertos de una población en tratamiento dialítico crónico en un año dado. En la Columna E ingresar las Iniciales del Nombre y Apellido del paciente; en la columna F, la fecha de Ingreso de ese paciente en el año a considerar. Si el paciente estaba siendo tratado desde año(s) anterior(es), debe ingresarse 1 de Enero. En la columna G, la fecha de Egreso en el año dado. Si el paciente continuó tratamiento en año posterior, ingresar 31 de Diciembre. Todas las fechas incorporarlas como en la Tabla ejemplo: dd/mm/aaaa. En columna H, existe la expresión  =FRAC.AÑO(Fecha Ingreso;Fecha Egreso) que calcula automáticamente el tiempo en años que estuvo en tratamiento el paciente (1 o menos). Esa expresión es una función que se puede obtener en Excel en solapa "Fórmulas" y dentro de ellas "Fecha y hora", si se borra por descuido. En la columna I, ingresar 1 si el paciente falleció en ese período; de lo contrario dejar celda vacía. Aquí se calcula Mortalidad, por lo que no debe ingresarse 1 si el paciente egresa por Trasplante, Cambio de Centro u Otras causas. Finalmente la Tabla realiza Sumatoria de años de exposición y Muertos, también con Fórmulas incorporadas.                                                                                                                     Para ingresar más pacientes a la Tabla ejemplo (sirve para añadir más pacientes en las Tablas definitivas por Grupos etarios, Nefropatía DBT y sexo que se verán en hojas posteriores) : 1) Insertar una fila entre el primer paciente y el segundo. Ir a Insertar Fila. 2) Ingresar Iniciales del paciente, Fecha de Ingreso y Fecha de Egreso en celdas correspondientes. 3) Copiar fórmula de Cálculo de Años de exposición de la celda inmediatamente superior o inferior y pegar (P) en la celda vacía de la columna H del nuevo paciente. 4) Si el paciente falleció agregar 1 en la celda vacía de la columna I. </t>
  </si>
  <si>
    <t>Significación estadística</t>
  </si>
  <si>
    <r>
      <t>Chi</t>
    </r>
    <r>
      <rPr>
        <b/>
        <vertAlign val="superscript"/>
        <sz val="10"/>
        <color theme="1"/>
        <rFont val="Arial"/>
        <family val="2"/>
      </rPr>
      <t>2</t>
    </r>
  </si>
  <si>
    <t>No significativo</t>
  </si>
  <si>
    <t>≤ 2,71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</si>
</sst>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
    <numFmt numFmtId="165" formatCode="0.000"/>
    <numFmt numFmtId="166" formatCode="0.00000"/>
    <numFmt numFmtId="167" formatCode="0.0"/>
    <numFmt numFmtId="168" formatCode="_-[$€-2]* #,##0.00_-;\-[$€-2]* #,##0.00_-;_-[$€-2]* &quot;-&quot;??_-"/>
  </numFmts>
  <fonts count="36">
    <font>
      <sz val="11"/>
      <color theme="1"/>
      <name val="Calibri"/>
      <family val="2"/>
      <scheme val="minor"/>
    </font>
    <font>
      <b/>
      <sz val="12"/>
      <color theme="1"/>
      <name val="Calibri"/>
      <family val="2"/>
      <scheme val="minor"/>
    </font>
    <font>
      <b/>
      <sz val="12"/>
      <name val="Arial"/>
      <family val="2"/>
    </font>
    <font>
      <sz val="12"/>
      <color theme="1"/>
      <name val="Arial"/>
      <family val="2"/>
    </font>
    <font>
      <b/>
      <sz val="12"/>
      <color theme="1"/>
      <name val="Arial"/>
      <family val="2"/>
    </font>
    <font>
      <sz val="11"/>
      <color theme="1"/>
      <name val="Arial"/>
      <family val="2"/>
    </font>
    <font>
      <b/>
      <sz val="14"/>
      <color theme="1"/>
      <name val="Arial"/>
      <family val="2"/>
    </font>
    <font>
      <b/>
      <sz val="14"/>
      <color theme="1"/>
      <name val="Calibri"/>
      <family val="2"/>
      <scheme val="minor"/>
    </font>
    <font>
      <b/>
      <sz val="10"/>
      <name val="Arial"/>
      <family val="2"/>
    </font>
    <font>
      <sz val="10"/>
      <name val="AvantGarde Md BT"/>
    </font>
    <font>
      <b/>
      <sz val="14"/>
      <name val="AvantGarde Md BT"/>
    </font>
    <font>
      <b/>
      <sz val="12"/>
      <name val="AvantGarde Md BT"/>
      <family val="2"/>
    </font>
    <font>
      <b/>
      <sz val="10"/>
      <name val="AvantGarde Md BT"/>
      <family val="2"/>
    </font>
    <font>
      <b/>
      <sz val="10"/>
      <name val="AvantGarde Md BT"/>
    </font>
    <font>
      <b/>
      <sz val="11"/>
      <name val="AvantGarde Md BT"/>
    </font>
    <font>
      <b/>
      <u/>
      <sz val="10"/>
      <name val="AvantGarde Md BT"/>
      <family val="2"/>
    </font>
    <font>
      <sz val="10"/>
      <name val="AvantGarde Md BT"/>
      <family val="2"/>
    </font>
    <font>
      <sz val="10"/>
      <name val="Arial"/>
      <family val="2"/>
    </font>
    <font>
      <sz val="10"/>
      <color indexed="8"/>
      <name val="AvantGarde Md BT"/>
    </font>
    <font>
      <b/>
      <sz val="9"/>
      <name val="AvantGarde Md BT"/>
      <family val="2"/>
    </font>
    <font>
      <sz val="9"/>
      <name val="AvantGarde Md BT"/>
      <family val="2"/>
    </font>
    <font>
      <sz val="10"/>
      <color indexed="10"/>
      <name val="AvantGarde Md BT"/>
    </font>
    <font>
      <b/>
      <sz val="10"/>
      <color indexed="10"/>
      <name val="AvantGarde Md BT"/>
    </font>
    <font>
      <b/>
      <sz val="11"/>
      <color indexed="8"/>
      <name val="Arial"/>
      <family val="2"/>
    </font>
    <font>
      <b/>
      <sz val="10"/>
      <color indexed="8"/>
      <name val="Arial"/>
      <family val="2"/>
    </font>
    <font>
      <b/>
      <sz val="10"/>
      <color indexed="8"/>
      <name val="AvantGarde Md BT"/>
    </font>
    <font>
      <sz val="10"/>
      <color indexed="8"/>
      <name val="Arial"/>
      <family val="2"/>
    </font>
    <font>
      <sz val="10"/>
      <name val="Arial"/>
      <family val="2"/>
    </font>
    <font>
      <b/>
      <sz val="11"/>
      <color theme="1"/>
      <name val="Arial"/>
      <family val="2"/>
    </font>
    <font>
      <b/>
      <sz val="10"/>
      <color theme="1"/>
      <name val="Arial"/>
      <family val="2"/>
    </font>
    <font>
      <sz val="10"/>
      <color theme="1"/>
      <name val="Arial"/>
      <family val="2"/>
    </font>
    <font>
      <b/>
      <u/>
      <sz val="11"/>
      <color theme="1"/>
      <name val="Arial"/>
      <family val="2"/>
    </font>
    <font>
      <b/>
      <vertAlign val="superscript"/>
      <sz val="10"/>
      <color theme="1"/>
      <name val="Arial"/>
      <family val="2"/>
    </font>
    <font>
      <b/>
      <i/>
      <sz val="10"/>
      <color theme="1"/>
      <name val="Arial"/>
      <family val="2"/>
    </font>
    <font>
      <b/>
      <i/>
      <sz val="11"/>
      <name val="AvantGarde Md BT"/>
    </font>
    <font>
      <sz val="9"/>
      <color indexed="81"/>
      <name val="Tahoma"/>
      <family val="2"/>
    </font>
  </fonts>
  <fills count="8">
    <fill>
      <patternFill patternType="none"/>
    </fill>
    <fill>
      <patternFill patternType="gray125"/>
    </fill>
    <fill>
      <patternFill patternType="solid">
        <fgColor theme="8" tint="0.79998168889431442"/>
        <bgColor indexed="64"/>
      </patternFill>
    </fill>
    <fill>
      <patternFill patternType="solid">
        <fgColor indexed="43"/>
        <bgColor indexed="64"/>
      </patternFill>
    </fill>
    <fill>
      <patternFill patternType="solid">
        <fgColor rgb="FFFFFF0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FF79"/>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9" fillId="0" borderId="0"/>
    <xf numFmtId="168" fontId="27" fillId="0" borderId="0" applyFont="0" applyFill="0" applyBorder="0" applyAlignment="0" applyProtection="0"/>
  </cellStyleXfs>
  <cellXfs count="216">
    <xf numFmtId="0" fontId="0" fillId="0" borderId="0" xfId="0"/>
    <xf numFmtId="164" fontId="2" fillId="0" borderId="0" xfId="0" applyNumberFormat="1" applyFont="1" applyFill="1" applyBorder="1" applyAlignment="1">
      <alignment horizontal="right"/>
    </xf>
    <xf numFmtId="0" fontId="5" fillId="0" borderId="0" xfId="0" applyFont="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0" fillId="0" borderId="5" xfId="0" applyBorder="1"/>
    <xf numFmtId="0" fontId="3" fillId="0" borderId="1" xfId="0" applyFont="1" applyBorder="1" applyAlignment="1">
      <alignment horizontal="left"/>
    </xf>
    <xf numFmtId="0" fontId="3" fillId="0" borderId="2" xfId="0" applyFont="1" applyBorder="1" applyAlignment="1">
      <alignment horizontal="right"/>
    </xf>
    <xf numFmtId="0" fontId="4" fillId="0" borderId="2" xfId="0" applyFont="1" applyBorder="1" applyAlignment="1">
      <alignment horizontal="right"/>
    </xf>
    <xf numFmtId="0" fontId="4" fillId="0" borderId="3" xfId="0" applyFont="1" applyBorder="1" applyAlignment="1">
      <alignment horizontal="right"/>
    </xf>
    <xf numFmtId="0" fontId="3" fillId="0" borderId="4" xfId="0" applyFont="1" applyBorder="1"/>
    <xf numFmtId="14" fontId="3" fillId="0" borderId="0" xfId="0" applyNumberFormat="1" applyFont="1" applyBorder="1"/>
    <xf numFmtId="0" fontId="1" fillId="0" borderId="5" xfId="0" applyFont="1" applyBorder="1"/>
    <xf numFmtId="0" fontId="3" fillId="0" borderId="6" xfId="0" applyFont="1" applyBorder="1"/>
    <xf numFmtId="14" fontId="3" fillId="0" borderId="7" xfId="0" applyNumberFormat="1" applyFont="1" applyBorder="1"/>
    <xf numFmtId="164" fontId="2" fillId="0" borderId="7" xfId="0" applyNumberFormat="1" applyFont="1" applyFill="1" applyBorder="1" applyAlignment="1">
      <alignment horizontal="right"/>
    </xf>
    <xf numFmtId="0" fontId="1" fillId="0" borderId="8" xfId="0" applyFont="1" applyBorder="1"/>
    <xf numFmtId="0" fontId="6" fillId="0" borderId="9" xfId="0" applyFont="1" applyBorder="1" applyAlignment="1">
      <alignment horizontal="right"/>
    </xf>
    <xf numFmtId="164" fontId="6" fillId="0" borderId="10" xfId="0" applyNumberFormat="1" applyFont="1" applyBorder="1"/>
    <xf numFmtId="0" fontId="7" fillId="0" borderId="11" xfId="0" applyFont="1" applyBorder="1"/>
    <xf numFmtId="0" fontId="4" fillId="0" borderId="0" xfId="0" applyFont="1"/>
    <xf numFmtId="0" fontId="4" fillId="2" borderId="1" xfId="0" applyFont="1" applyFill="1" applyBorder="1"/>
    <xf numFmtId="0" fontId="4" fillId="2" borderId="2" xfId="0" applyFont="1" applyFill="1" applyBorder="1"/>
    <xf numFmtId="0" fontId="4" fillId="2" borderId="3" xfId="0" applyFont="1" applyFill="1" applyBorder="1"/>
    <xf numFmtId="0" fontId="4" fillId="2" borderId="6" xfId="0" applyFont="1" applyFill="1" applyBorder="1"/>
    <xf numFmtId="0" fontId="4" fillId="2" borderId="7" xfId="0" applyFont="1" applyFill="1" applyBorder="1"/>
    <xf numFmtId="0" fontId="4" fillId="2" borderId="8" xfId="0" applyFont="1" applyFill="1" applyBorder="1"/>
    <xf numFmtId="0" fontId="0" fillId="0" borderId="0" xfId="0" applyBorder="1" applyAlignment="1"/>
    <xf numFmtId="0" fontId="9" fillId="0" borderId="0" xfId="1"/>
    <xf numFmtId="0" fontId="9" fillId="0" borderId="0" xfId="1" applyBorder="1"/>
    <xf numFmtId="0" fontId="12" fillId="0" borderId="0" xfId="1" applyFont="1" applyAlignment="1">
      <alignment horizontal="left"/>
    </xf>
    <xf numFmtId="0" fontId="12" fillId="0" borderId="0" xfId="1" applyFont="1" applyAlignment="1">
      <alignment horizontal="center"/>
    </xf>
    <xf numFmtId="0" fontId="13" fillId="0" borderId="0" xfId="1" applyFont="1"/>
    <xf numFmtId="0" fontId="14" fillId="0" borderId="0" xfId="1" applyFont="1" applyFill="1" applyBorder="1" applyAlignment="1"/>
    <xf numFmtId="0" fontId="15" fillId="0" borderId="0" xfId="1" applyFont="1" applyFill="1"/>
    <xf numFmtId="0" fontId="9" fillId="0" borderId="0" xfId="1" applyFill="1"/>
    <xf numFmtId="0" fontId="14" fillId="0" borderId="0" xfId="1" applyFont="1" applyFill="1"/>
    <xf numFmtId="0" fontId="11" fillId="0" borderId="0" xfId="1" applyFont="1" applyFill="1"/>
    <xf numFmtId="0" fontId="14" fillId="0" borderId="0" xfId="1" applyFont="1"/>
    <xf numFmtId="0" fontId="11" fillId="0" borderId="0" xfId="1" applyFont="1"/>
    <xf numFmtId="0" fontId="16" fillId="0" borderId="14" xfId="1" applyFont="1" applyFill="1" applyBorder="1"/>
    <xf numFmtId="0" fontId="16" fillId="0" borderId="0" xfId="1" applyFont="1"/>
    <xf numFmtId="49" fontId="17" fillId="0" borderId="14" xfId="1" applyNumberFormat="1" applyFont="1" applyFill="1" applyBorder="1" applyAlignment="1">
      <alignment horizontal="center" wrapText="1"/>
    </xf>
    <xf numFmtId="165" fontId="17" fillId="0" borderId="14" xfId="1" applyNumberFormat="1" applyFont="1" applyFill="1" applyBorder="1" applyAlignment="1">
      <alignment horizontal="right"/>
    </xf>
    <xf numFmtId="2" fontId="12" fillId="0" borderId="14" xfId="1" applyNumberFormat="1" applyFont="1" applyFill="1" applyBorder="1"/>
    <xf numFmtId="2" fontId="9" fillId="0" borderId="14" xfId="1" applyNumberFormat="1" applyFill="1" applyBorder="1"/>
    <xf numFmtId="1" fontId="17" fillId="0" borderId="14" xfId="1" applyNumberFormat="1" applyFont="1" applyFill="1" applyBorder="1"/>
    <xf numFmtId="49" fontId="17" fillId="0" borderId="0" xfId="1" applyNumberFormat="1" applyFont="1" applyBorder="1" applyAlignment="1">
      <alignment horizontal="center" wrapText="1"/>
    </xf>
    <xf numFmtId="2" fontId="12" fillId="0" borderId="0" xfId="1" applyNumberFormat="1" applyFont="1"/>
    <xf numFmtId="2" fontId="9" fillId="0" borderId="0" xfId="1" applyNumberFormat="1" applyBorder="1"/>
    <xf numFmtId="2" fontId="12" fillId="0" borderId="0" xfId="1" applyNumberFormat="1" applyFont="1" applyBorder="1"/>
    <xf numFmtId="49" fontId="17" fillId="0" borderId="0" xfId="1" applyNumberFormat="1" applyFont="1" applyFill="1" applyBorder="1" applyAlignment="1">
      <alignment horizontal="center" wrapText="1"/>
    </xf>
    <xf numFmtId="0" fontId="13" fillId="0" borderId="14" xfId="1" applyFont="1" applyFill="1" applyBorder="1"/>
    <xf numFmtId="2" fontId="13" fillId="0" borderId="14" xfId="1" applyNumberFormat="1" applyFont="1" applyFill="1" applyBorder="1"/>
    <xf numFmtId="1" fontId="13" fillId="0" borderId="14" xfId="1" applyNumberFormat="1" applyFont="1" applyFill="1" applyBorder="1"/>
    <xf numFmtId="2" fontId="13" fillId="0" borderId="0" xfId="1" applyNumberFormat="1" applyFont="1"/>
    <xf numFmtId="1" fontId="13" fillId="0" borderId="0" xfId="1" applyNumberFormat="1" applyFont="1" applyFill="1"/>
    <xf numFmtId="2" fontId="9" fillId="0" borderId="0" xfId="1" applyNumberFormat="1" applyFill="1"/>
    <xf numFmtId="2" fontId="9" fillId="0" borderId="0" xfId="1" applyNumberFormat="1"/>
    <xf numFmtId="2" fontId="13" fillId="0" borderId="0" xfId="1" applyNumberFormat="1" applyFont="1" applyFill="1"/>
    <xf numFmtId="2" fontId="18" fillId="0" borderId="0" xfId="1" applyNumberFormat="1" applyFont="1" applyFill="1"/>
    <xf numFmtId="0" fontId="13" fillId="0" borderId="0" xfId="1" applyFont="1" applyFill="1"/>
    <xf numFmtId="166" fontId="13" fillId="0" borderId="0" xfId="1" applyNumberFormat="1" applyFont="1" applyFill="1" applyAlignment="1">
      <alignment horizontal="left"/>
    </xf>
    <xf numFmtId="2" fontId="9" fillId="0" borderId="0" xfId="1" applyNumberFormat="1" applyFont="1" applyFill="1"/>
    <xf numFmtId="164" fontId="13" fillId="0" borderId="0" xfId="1" applyNumberFormat="1" applyFont="1" applyAlignment="1">
      <alignment horizontal="left"/>
    </xf>
    <xf numFmtId="2" fontId="13" fillId="0" borderId="0" xfId="1" applyNumberFormat="1" applyFont="1" applyFill="1" applyAlignment="1">
      <alignment horizontal="left"/>
    </xf>
    <xf numFmtId="2" fontId="13" fillId="0" borderId="0" xfId="1" applyNumberFormat="1" applyFont="1" applyFill="1" applyAlignment="1">
      <alignment horizontal="right"/>
    </xf>
    <xf numFmtId="0" fontId="9" fillId="0" borderId="0" xfId="1" applyFill="1" applyAlignment="1">
      <alignment horizontal="left"/>
    </xf>
    <xf numFmtId="2" fontId="13" fillId="0" borderId="0" xfId="1" applyNumberFormat="1" applyFont="1" applyAlignment="1">
      <alignment horizontal="right"/>
    </xf>
    <xf numFmtId="0" fontId="9" fillId="0" borderId="0" xfId="1" applyAlignment="1">
      <alignment horizontal="left"/>
    </xf>
    <xf numFmtId="0" fontId="19" fillId="0" borderId="0" xfId="1" applyFont="1" applyFill="1"/>
    <xf numFmtId="0" fontId="20" fillId="0" borderId="0" xfId="1" applyFont="1" applyFill="1"/>
    <xf numFmtId="164" fontId="22" fillId="0" borderId="0" xfId="1" applyNumberFormat="1" applyFont="1"/>
    <xf numFmtId="166" fontId="21" fillId="0" borderId="0" xfId="1" applyNumberFormat="1" applyFont="1"/>
    <xf numFmtId="0" fontId="24" fillId="0" borderId="29" xfId="1" applyFont="1" applyFill="1" applyBorder="1" applyAlignment="1">
      <alignment horizontal="right"/>
    </xf>
    <xf numFmtId="0" fontId="24" fillId="0" borderId="30" xfId="1" applyFont="1" applyFill="1" applyBorder="1" applyAlignment="1">
      <alignment horizontal="right"/>
    </xf>
    <xf numFmtId="0" fontId="24" fillId="0" borderId="13" xfId="1" applyFont="1" applyFill="1" applyBorder="1" applyAlignment="1">
      <alignment horizontal="right"/>
    </xf>
    <xf numFmtId="0" fontId="24" fillId="0" borderId="31" xfId="1" applyFont="1" applyFill="1" applyBorder="1" applyAlignment="1">
      <alignment horizontal="right"/>
    </xf>
    <xf numFmtId="49" fontId="26" fillId="0" borderId="32" xfId="1" applyNumberFormat="1" applyFont="1" applyFill="1" applyBorder="1" applyAlignment="1">
      <alignment horizontal="center" wrapText="1"/>
    </xf>
    <xf numFmtId="0" fontId="26" fillId="0" borderId="33" xfId="1" applyFont="1" applyFill="1" applyBorder="1"/>
    <xf numFmtId="167" fontId="26" fillId="0" borderId="34" xfId="1" applyNumberFormat="1" applyFont="1" applyFill="1" applyBorder="1"/>
    <xf numFmtId="2" fontId="24" fillId="0" borderId="6" xfId="1" applyNumberFormat="1" applyFont="1" applyFill="1" applyBorder="1"/>
    <xf numFmtId="2" fontId="24" fillId="0" borderId="34" xfId="1" applyNumberFormat="1" applyFont="1" applyFill="1" applyBorder="1"/>
    <xf numFmtId="0" fontId="26" fillId="0" borderId="34" xfId="1" applyFont="1" applyFill="1" applyBorder="1"/>
    <xf numFmtId="2" fontId="24" fillId="0" borderId="35" xfId="1" applyNumberFormat="1" applyFont="1" applyFill="1" applyBorder="1"/>
    <xf numFmtId="49" fontId="26" fillId="0" borderId="36" xfId="1" applyNumberFormat="1" applyFont="1" applyFill="1" applyBorder="1" applyAlignment="1">
      <alignment horizontal="center" wrapText="1"/>
    </xf>
    <xf numFmtId="0" fontId="26" fillId="0" borderId="37" xfId="1" applyFont="1" applyFill="1" applyBorder="1"/>
    <xf numFmtId="167" fontId="26" fillId="0" borderId="14" xfId="1" applyNumberFormat="1" applyFont="1" applyFill="1" applyBorder="1"/>
    <xf numFmtId="2" fontId="24" fillId="0" borderId="9" xfId="1" applyNumberFormat="1" applyFont="1" applyFill="1" applyBorder="1"/>
    <xf numFmtId="2" fontId="24" fillId="0" borderId="14" xfId="1" applyNumberFormat="1" applyFont="1" applyFill="1" applyBorder="1"/>
    <xf numFmtId="0" fontId="26" fillId="0" borderId="14" xfId="1" applyFont="1" applyFill="1" applyBorder="1"/>
    <xf numFmtId="167" fontId="24" fillId="0" borderId="38" xfId="1" applyNumberFormat="1" applyFont="1" applyFill="1" applyBorder="1"/>
    <xf numFmtId="167" fontId="24" fillId="0" borderId="14" xfId="1" applyNumberFormat="1" applyFont="1" applyFill="1" applyBorder="1"/>
    <xf numFmtId="2" fontId="24" fillId="0" borderId="38" xfId="1" applyNumberFormat="1" applyFont="1" applyFill="1" applyBorder="1"/>
    <xf numFmtId="49" fontId="26" fillId="0" borderId="39" xfId="1" applyNumberFormat="1" applyFont="1" applyFill="1" applyBorder="1" applyAlignment="1">
      <alignment horizontal="center" wrapText="1"/>
    </xf>
    <xf numFmtId="0" fontId="26" fillId="0" borderId="40" xfId="1" applyFont="1" applyFill="1" applyBorder="1"/>
    <xf numFmtId="167" fontId="26" fillId="0" borderId="41" xfId="1" applyNumberFormat="1" applyFont="1" applyFill="1" applyBorder="1"/>
    <xf numFmtId="2" fontId="24" fillId="0" borderId="1" xfId="1" applyNumberFormat="1" applyFont="1" applyFill="1" applyBorder="1"/>
    <xf numFmtId="2" fontId="24" fillId="0" borderId="41" xfId="1" applyNumberFormat="1" applyFont="1" applyFill="1" applyBorder="1"/>
    <xf numFmtId="0" fontId="26" fillId="0" borderId="41" xfId="1" applyFont="1" applyFill="1" applyBorder="1"/>
    <xf numFmtId="2" fontId="24" fillId="0" borderId="42" xfId="1" applyNumberFormat="1" applyFont="1" applyFill="1" applyBorder="1"/>
    <xf numFmtId="167" fontId="24" fillId="0" borderId="41" xfId="1" applyNumberFormat="1" applyFont="1" applyFill="1" applyBorder="1"/>
    <xf numFmtId="167" fontId="24" fillId="0" borderId="42" xfId="1" applyNumberFormat="1" applyFont="1" applyFill="1" applyBorder="1"/>
    <xf numFmtId="0" fontId="24" fillId="0" borderId="15" xfId="1" applyFont="1" applyFill="1" applyBorder="1" applyAlignment="1">
      <alignment horizontal="center"/>
    </xf>
    <xf numFmtId="0" fontId="24" fillId="0" borderId="43" xfId="1" applyFont="1" applyFill="1" applyBorder="1"/>
    <xf numFmtId="2" fontId="24" fillId="0" borderId="44" xfId="1" applyNumberFormat="1" applyFont="1" applyFill="1" applyBorder="1"/>
    <xf numFmtId="2" fontId="24" fillId="0" borderId="45" xfId="1" applyNumberFormat="1" applyFont="1" applyFill="1" applyBorder="1"/>
    <xf numFmtId="0" fontId="24" fillId="0" borderId="44" xfId="1" applyFont="1" applyFill="1" applyBorder="1"/>
    <xf numFmtId="2" fontId="24" fillId="0" borderId="46" xfId="1" applyNumberFormat="1" applyFont="1" applyFill="1" applyBorder="1"/>
    <xf numFmtId="0" fontId="4" fillId="0" borderId="0" xfId="0" applyFont="1" applyBorder="1" applyAlignment="1">
      <alignment vertical="center"/>
    </xf>
    <xf numFmtId="164" fontId="6" fillId="0" borderId="7" xfId="0" applyNumberFormat="1" applyFont="1" applyBorder="1"/>
    <xf numFmtId="0" fontId="7" fillId="0" borderId="8" xfId="0" applyFont="1" applyBorder="1"/>
    <xf numFmtId="164" fontId="6" fillId="0" borderId="0" xfId="0" applyNumberFormat="1" applyFont="1"/>
    <xf numFmtId="1" fontId="6" fillId="0" borderId="0" xfId="0" applyNumberFormat="1" applyFont="1"/>
    <xf numFmtId="0" fontId="4" fillId="0" borderId="0" xfId="0" applyFont="1" applyBorder="1" applyAlignment="1">
      <alignment horizontal="right"/>
    </xf>
    <xf numFmtId="164" fontId="18" fillId="0" borderId="0" xfId="0" applyNumberFormat="1" applyFont="1"/>
    <xf numFmtId="0" fontId="9" fillId="0" borderId="0" xfId="1" applyAlignment="1">
      <alignment horizontal="right"/>
    </xf>
    <xf numFmtId="0" fontId="9" fillId="0" borderId="0" xfId="1" applyAlignment="1">
      <alignment horizontal="right" vertical="center"/>
    </xf>
    <xf numFmtId="0" fontId="29" fillId="0" borderId="0" xfId="0" applyFont="1"/>
    <xf numFmtId="0" fontId="30" fillId="0" borderId="0" xfId="0" applyFont="1" applyAlignment="1">
      <alignment horizontal="right"/>
    </xf>
    <xf numFmtId="0" fontId="29" fillId="0" borderId="0" xfId="0" applyFont="1" applyAlignment="1">
      <alignment horizontal="right"/>
    </xf>
    <xf numFmtId="2" fontId="30" fillId="0" borderId="0" xfId="0" applyNumberFormat="1" applyFont="1"/>
    <xf numFmtId="2" fontId="29" fillId="0" borderId="0" xfId="0" applyNumberFormat="1" applyFont="1"/>
    <xf numFmtId="0" fontId="5" fillId="0" borderId="0" xfId="0" applyFont="1" applyAlignment="1">
      <alignment horizontal="right"/>
    </xf>
    <xf numFmtId="1" fontId="4" fillId="0" borderId="0" xfId="0" applyNumberFormat="1" applyFont="1" applyAlignment="1">
      <alignment horizontal="center"/>
    </xf>
    <xf numFmtId="2" fontId="4" fillId="0" borderId="0" xfId="0" applyNumberFormat="1" applyFont="1" applyAlignment="1">
      <alignment horizontal="center"/>
    </xf>
    <xf numFmtId="0" fontId="4" fillId="0" borderId="5" xfId="0" applyFont="1" applyBorder="1" applyAlignment="1">
      <alignment horizontal="right"/>
    </xf>
    <xf numFmtId="0" fontId="0" fillId="4" borderId="0" xfId="0" applyFill="1"/>
    <xf numFmtId="2" fontId="4" fillId="2" borderId="5" xfId="0" applyNumberFormat="1" applyFont="1" applyFill="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center"/>
    </xf>
    <xf numFmtId="0" fontId="4" fillId="2" borderId="13" xfId="0" applyFont="1" applyFill="1" applyBorder="1" applyAlignment="1">
      <alignment horizontal="center"/>
    </xf>
    <xf numFmtId="0" fontId="4" fillId="2" borderId="12" xfId="0" applyFont="1" applyFill="1" applyBorder="1" applyAlignment="1">
      <alignment horizontal="center"/>
    </xf>
    <xf numFmtId="0" fontId="4" fillId="2" borderId="4" xfId="0" applyFont="1" applyFill="1" applyBorder="1" applyAlignment="1">
      <alignment horizontal="center"/>
    </xf>
    <xf numFmtId="0" fontId="4" fillId="2" borderId="0" xfId="0" applyFont="1" applyFill="1" applyBorder="1" applyAlignment="1">
      <alignment horizontal="center"/>
    </xf>
    <xf numFmtId="0" fontId="4" fillId="2" borderId="0" xfId="0" applyFont="1" applyFill="1" applyBorder="1" applyAlignment="1">
      <alignment horizontal="left"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6" fillId="0" borderId="0" xfId="0" applyFont="1" applyAlignment="1">
      <alignment horizontal="center"/>
    </xf>
    <xf numFmtId="0" fontId="10" fillId="0" borderId="0" xfId="1" applyFont="1" applyAlignment="1">
      <alignment horizontal="center"/>
    </xf>
    <xf numFmtId="0" fontId="11" fillId="0" borderId="0" xfId="1" applyFont="1" applyAlignment="1">
      <alignment horizontal="center"/>
    </xf>
    <xf numFmtId="0" fontId="13" fillId="0" borderId="0" xfId="1" applyFont="1" applyBorder="1" applyAlignment="1">
      <alignment horizontal="center"/>
    </xf>
    <xf numFmtId="0" fontId="21" fillId="0" borderId="0" xfId="1" applyFont="1" applyAlignment="1">
      <alignment horizontal="center"/>
    </xf>
    <xf numFmtId="0" fontId="16" fillId="0" borderId="0" xfId="1" applyFont="1" applyAlignment="1">
      <alignment horizontal="center" wrapText="1"/>
    </xf>
    <xf numFmtId="0" fontId="16" fillId="0" borderId="14" xfId="1" applyFont="1" applyFill="1" applyBorder="1" applyAlignment="1">
      <alignment horizontal="center" wrapText="1"/>
    </xf>
    <xf numFmtId="0" fontId="16" fillId="0" borderId="14" xfId="1" applyFont="1" applyFill="1" applyBorder="1" applyAlignment="1">
      <alignment horizontal="center"/>
    </xf>
    <xf numFmtId="0" fontId="13" fillId="0" borderId="0" xfId="1" applyFont="1" applyFill="1" applyAlignment="1">
      <alignment horizontal="center"/>
    </xf>
    <xf numFmtId="0" fontId="23" fillId="0" borderId="15" xfId="1" applyFont="1" applyFill="1" applyBorder="1" applyAlignment="1">
      <alignment horizontal="center"/>
    </xf>
    <xf numFmtId="0" fontId="23" fillId="0" borderId="16" xfId="1" applyFont="1" applyFill="1" applyBorder="1" applyAlignment="1">
      <alignment horizontal="center"/>
    </xf>
    <xf numFmtId="0" fontId="23" fillId="0" borderId="17" xfId="1" applyFont="1" applyFill="1" applyBorder="1" applyAlignment="1">
      <alignment horizontal="center"/>
    </xf>
    <xf numFmtId="0" fontId="24" fillId="0" borderId="18" xfId="1" applyFont="1" applyFill="1" applyBorder="1" applyAlignment="1">
      <alignment horizontal="center"/>
    </xf>
    <xf numFmtId="0" fontId="24" fillId="0" borderId="23" xfId="1" applyFont="1" applyFill="1" applyBorder="1" applyAlignment="1">
      <alignment horizontal="center"/>
    </xf>
    <xf numFmtId="0" fontId="24" fillId="0" borderId="28" xfId="1" applyFont="1" applyFill="1" applyBorder="1" applyAlignment="1">
      <alignment horizontal="center"/>
    </xf>
    <xf numFmtId="0" fontId="24" fillId="0" borderId="19" xfId="1" applyFont="1" applyFill="1" applyBorder="1" applyAlignment="1">
      <alignment horizontal="center"/>
    </xf>
    <xf numFmtId="0" fontId="24" fillId="0" borderId="20" xfId="1" applyFont="1" applyFill="1" applyBorder="1" applyAlignment="1">
      <alignment horizontal="center"/>
    </xf>
    <xf numFmtId="0" fontId="24" fillId="0" borderId="21" xfId="1" applyFont="1" applyFill="1" applyBorder="1" applyAlignment="1">
      <alignment horizontal="center"/>
    </xf>
    <xf numFmtId="0" fontId="24" fillId="0" borderId="24" xfId="1" applyFont="1" applyFill="1" applyBorder="1" applyAlignment="1">
      <alignment horizontal="center"/>
    </xf>
    <xf numFmtId="0" fontId="24" fillId="0" borderId="25" xfId="1" applyFont="1" applyFill="1" applyBorder="1" applyAlignment="1">
      <alignment horizontal="center"/>
    </xf>
    <xf numFmtId="0" fontId="24" fillId="0" borderId="26" xfId="1" applyFont="1" applyFill="1" applyBorder="1" applyAlignment="1">
      <alignment horizontal="center"/>
    </xf>
    <xf numFmtId="0" fontId="24" fillId="0" borderId="22" xfId="1" applyFont="1" applyFill="1" applyBorder="1" applyAlignment="1">
      <alignment horizontal="center"/>
    </xf>
    <xf numFmtId="0" fontId="25" fillId="0" borderId="24" xfId="1" applyFont="1" applyFill="1" applyBorder="1" applyAlignment="1">
      <alignment horizontal="center"/>
    </xf>
    <xf numFmtId="0" fontId="25" fillId="0" borderId="25" xfId="1" applyFont="1" applyFill="1" applyBorder="1" applyAlignment="1">
      <alignment horizontal="center"/>
    </xf>
    <xf numFmtId="0" fontId="25" fillId="0" borderId="27" xfId="1" applyFont="1" applyFill="1" applyBorder="1" applyAlignment="1">
      <alignment horizontal="center"/>
    </xf>
    <xf numFmtId="0" fontId="5" fillId="0" borderId="0" xfId="0" applyFont="1" applyAlignment="1">
      <alignment vertical="top" wrapText="1"/>
    </xf>
    <xf numFmtId="0" fontId="5" fillId="0" borderId="0" xfId="0" applyFont="1" applyAlignment="1">
      <alignment vertical="top"/>
    </xf>
    <xf numFmtId="0" fontId="4" fillId="6" borderId="9" xfId="0" applyFont="1" applyFill="1" applyBorder="1"/>
    <xf numFmtId="0" fontId="4" fillId="6" borderId="10" xfId="0" applyFont="1" applyFill="1" applyBorder="1"/>
    <xf numFmtId="2" fontId="4" fillId="6" borderId="11" xfId="0" applyNumberFormat="1" applyFont="1" applyFill="1" applyBorder="1"/>
    <xf numFmtId="0" fontId="28" fillId="6" borderId="1" xfId="0" applyFont="1" applyFill="1" applyBorder="1" applyAlignment="1">
      <alignment horizontal="left" vertical="top" wrapText="1"/>
    </xf>
    <xf numFmtId="0" fontId="28" fillId="6" borderId="2" xfId="0" applyFont="1" applyFill="1" applyBorder="1" applyAlignment="1">
      <alignment horizontal="left" vertical="top" wrapText="1"/>
    </xf>
    <xf numFmtId="0" fontId="28" fillId="6" borderId="3" xfId="0" applyFont="1" applyFill="1" applyBorder="1" applyAlignment="1">
      <alignment horizontal="left" vertical="top" wrapText="1"/>
    </xf>
    <xf numFmtId="0" fontId="28" fillId="6" borderId="4" xfId="0" applyFont="1" applyFill="1" applyBorder="1" applyAlignment="1">
      <alignment horizontal="left" vertical="top" wrapText="1"/>
    </xf>
    <xf numFmtId="0" fontId="28" fillId="6" borderId="0" xfId="0" applyFont="1" applyFill="1" applyBorder="1" applyAlignment="1">
      <alignment horizontal="left" vertical="top" wrapText="1"/>
    </xf>
    <xf numFmtId="0" fontId="28" fillId="6" borderId="5" xfId="0" applyFont="1" applyFill="1" applyBorder="1" applyAlignment="1">
      <alignment horizontal="left" vertical="top" wrapText="1"/>
    </xf>
    <xf numFmtId="0" fontId="28" fillId="6" borderId="6" xfId="0" applyFont="1" applyFill="1" applyBorder="1" applyAlignment="1">
      <alignment horizontal="left" vertical="top" wrapText="1"/>
    </xf>
    <xf numFmtId="0" fontId="28" fillId="6" borderId="7" xfId="0" applyFont="1" applyFill="1" applyBorder="1" applyAlignment="1">
      <alignment horizontal="left" vertical="top" wrapText="1"/>
    </xf>
    <xf numFmtId="0" fontId="28" fillId="6" borderId="8" xfId="0" applyFont="1" applyFill="1" applyBorder="1" applyAlignment="1">
      <alignment horizontal="left" vertical="top" wrapText="1"/>
    </xf>
    <xf numFmtId="0" fontId="28" fillId="0" borderId="0" xfId="0" applyFont="1" applyAlignment="1">
      <alignment vertical="top" wrapText="1"/>
    </xf>
    <xf numFmtId="0" fontId="28" fillId="5" borderId="1" xfId="0" applyFont="1" applyFill="1" applyBorder="1" applyAlignment="1">
      <alignment horizontal="left" vertical="top" wrapText="1"/>
    </xf>
    <xf numFmtId="0" fontId="28" fillId="5" borderId="2" xfId="0" applyFont="1" applyFill="1" applyBorder="1" applyAlignment="1">
      <alignment horizontal="left" vertical="top" wrapText="1"/>
    </xf>
    <xf numFmtId="0" fontId="28" fillId="5" borderId="3" xfId="0" applyFont="1" applyFill="1" applyBorder="1" applyAlignment="1">
      <alignment horizontal="left" vertical="top" wrapText="1"/>
    </xf>
    <xf numFmtId="0" fontId="28" fillId="5" borderId="4" xfId="0" applyFont="1" applyFill="1" applyBorder="1" applyAlignment="1">
      <alignment horizontal="left" vertical="top" wrapText="1"/>
    </xf>
    <xf numFmtId="0" fontId="28" fillId="5" borderId="0" xfId="0" applyFont="1" applyFill="1" applyBorder="1" applyAlignment="1">
      <alignment horizontal="left" vertical="top" wrapText="1"/>
    </xf>
    <xf numFmtId="0" fontId="28" fillId="5" borderId="5" xfId="0" applyFont="1" applyFill="1" applyBorder="1" applyAlignment="1">
      <alignment horizontal="left" vertical="top" wrapText="1"/>
    </xf>
    <xf numFmtId="0" fontId="28" fillId="5" borderId="6" xfId="0" applyFont="1" applyFill="1" applyBorder="1" applyAlignment="1">
      <alignment horizontal="left" vertical="top" wrapText="1"/>
    </xf>
    <xf numFmtId="0" fontId="28" fillId="5" borderId="7" xfId="0" applyFont="1" applyFill="1" applyBorder="1" applyAlignment="1">
      <alignment horizontal="left" vertical="top" wrapText="1"/>
    </xf>
    <xf numFmtId="0" fontId="28" fillId="5" borderId="8" xfId="0" applyFont="1" applyFill="1" applyBorder="1" applyAlignment="1">
      <alignment horizontal="left" vertical="top" wrapText="1"/>
    </xf>
    <xf numFmtId="0" fontId="4" fillId="5" borderId="9" xfId="0" applyFont="1" applyFill="1" applyBorder="1"/>
    <xf numFmtId="0" fontId="4" fillId="5" borderId="10" xfId="0" applyFont="1" applyFill="1" applyBorder="1"/>
    <xf numFmtId="2" fontId="4" fillId="5" borderId="11" xfId="0" applyNumberFormat="1" applyFont="1" applyFill="1" applyBorder="1"/>
    <xf numFmtId="2" fontId="8" fillId="5" borderId="14" xfId="0" applyNumberFormat="1" applyFont="1" applyFill="1" applyBorder="1"/>
    <xf numFmtId="0" fontId="0" fillId="6" borderId="2" xfId="0"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0" fillId="6" borderId="0" xfId="0" applyFill="1" applyBorder="1" applyAlignment="1">
      <alignment horizontal="left" vertical="top" wrapText="1"/>
    </xf>
    <xf numFmtId="0" fontId="0" fillId="6" borderId="5" xfId="0" applyFill="1" applyBorder="1" applyAlignment="1">
      <alignment horizontal="left" vertical="top" wrapText="1"/>
    </xf>
    <xf numFmtId="0" fontId="0" fillId="6" borderId="6"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8" fillId="0" borderId="0" xfId="0" applyFont="1" applyAlignment="1">
      <alignment horizontal="center" vertical="center"/>
    </xf>
    <xf numFmtId="0" fontId="6" fillId="0" borderId="0" xfId="0" applyFont="1" applyBorder="1" applyAlignment="1">
      <alignment horizontal="center"/>
    </xf>
    <xf numFmtId="0" fontId="4" fillId="7" borderId="14" xfId="0" applyFont="1" applyFill="1" applyBorder="1" applyAlignment="1">
      <alignment horizontal="center"/>
    </xf>
    <xf numFmtId="0" fontId="29" fillId="0" borderId="1" xfId="0" applyFont="1" applyBorder="1" applyAlignment="1">
      <alignment horizontal="center"/>
    </xf>
    <xf numFmtId="0" fontId="29" fillId="0" borderId="3" xfId="0" applyFont="1" applyBorder="1" applyAlignment="1">
      <alignment horizontal="center"/>
    </xf>
    <xf numFmtId="0" fontId="29" fillId="0" borderId="4" xfId="0" applyFont="1" applyBorder="1" applyAlignment="1">
      <alignment horizontal="center"/>
    </xf>
    <xf numFmtId="0" fontId="33" fillId="0" borderId="5" xfId="0" applyFont="1" applyBorder="1" applyAlignment="1">
      <alignment horizontal="center" vertical="center"/>
    </xf>
    <xf numFmtId="0" fontId="29" fillId="0" borderId="5" xfId="0" applyFont="1" applyBorder="1" applyAlignment="1">
      <alignment horizontal="center" vertical="center"/>
    </xf>
    <xf numFmtId="0" fontId="29" fillId="0" borderId="5" xfId="0" applyFont="1" applyBorder="1" applyAlignment="1">
      <alignment horizontal="center"/>
    </xf>
    <xf numFmtId="0" fontId="29" fillId="0" borderId="6" xfId="0" applyFont="1" applyBorder="1" applyAlignment="1">
      <alignment horizontal="center"/>
    </xf>
    <xf numFmtId="0" fontId="29" fillId="0" borderId="8" xfId="0" applyFont="1" applyBorder="1" applyAlignment="1">
      <alignment horizontal="center"/>
    </xf>
    <xf numFmtId="0" fontId="14" fillId="3" borderId="14" xfId="0" applyFont="1" applyFill="1" applyBorder="1" applyAlignment="1" applyProtection="1">
      <alignment horizontal="left"/>
      <protection locked="0"/>
    </xf>
    <xf numFmtId="0" fontId="34" fillId="3" borderId="14" xfId="0" applyFont="1" applyFill="1" applyBorder="1" applyAlignment="1" applyProtection="1">
      <alignment horizontal="left"/>
      <protection locked="0"/>
    </xf>
    <xf numFmtId="165" fontId="17" fillId="0" borderId="14" xfId="1" applyNumberFormat="1" applyFont="1" applyFill="1" applyBorder="1" applyAlignment="1" applyProtection="1">
      <alignment horizontal="right"/>
      <protection locked="0"/>
    </xf>
    <xf numFmtId="165" fontId="17" fillId="0" borderId="14" xfId="1" applyNumberFormat="1" applyFont="1" applyFill="1" applyBorder="1" applyProtection="1">
      <protection locked="0"/>
    </xf>
    <xf numFmtId="1" fontId="17" fillId="0" borderId="14" xfId="1" applyNumberFormat="1" applyFont="1" applyFill="1" applyBorder="1" applyAlignment="1" applyProtection="1">
      <alignment horizontal="right"/>
      <protection locked="0"/>
    </xf>
    <xf numFmtId="1" fontId="17" fillId="0" borderId="14" xfId="1" applyNumberFormat="1" applyFont="1" applyFill="1" applyBorder="1" applyProtection="1">
      <protection locked="0"/>
    </xf>
  </cellXfs>
  <cellStyles count="3">
    <cellStyle name="Euro" xfId="2"/>
    <cellStyle name="Normal" xfId="0" builtinId="0"/>
    <cellStyle name="Normal 2" xfId="1"/>
  </cellStyles>
  <dxfs count="0"/>
  <tableStyles count="0" defaultTableStyle="TableStyleMedium2" defaultPivotStyle="PivotStyleLight16"/>
  <colors>
    <mruColors>
      <color rgb="FFFFFF79"/>
      <color rgb="FFFFFFC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A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s-AR" sz="1600"/>
              <a:t>MORTALIDAD</a:t>
            </a:r>
            <a:r>
              <a:rPr lang="es-AR" sz="1600" baseline="0"/>
              <a:t> EN DC </a:t>
            </a:r>
            <a:endParaRPr lang="es-AR" sz="1600"/>
          </a:p>
        </c:rich>
      </c:tx>
      <c:layout/>
      <c:overlay val="0"/>
    </c:title>
    <c:autoTitleDeleted val="0"/>
    <c:plotArea>
      <c:layout>
        <c:manualLayout>
          <c:layoutTarget val="inner"/>
          <c:xMode val="edge"/>
          <c:yMode val="edge"/>
          <c:x val="9.7926060524485728E-2"/>
          <c:y val="0.12888624287817682"/>
          <c:w val="0.88172391912549397"/>
          <c:h val="0.78964496511106841"/>
        </c:manualLayout>
      </c:layout>
      <c:stockChart>
        <c:ser>
          <c:idx val="0"/>
          <c:order val="0"/>
          <c:spPr>
            <a:ln w="28575">
              <a:noFill/>
            </a:ln>
            <a:effectLst>
              <a:outerShdw blurRad="50800" dist="38100" dir="2700000" algn="tl" rotWithShape="0">
                <a:prstClr val="black">
                  <a:alpha val="40000"/>
                </a:prstClr>
              </a:outerShdw>
            </a:effectLst>
          </c:spPr>
          <c:marker>
            <c:symbol val="dash"/>
            <c:size val="5"/>
            <c:spPr>
              <a:solidFill>
                <a:schemeClr val="tx2"/>
              </a:solidFill>
              <a:effectLst>
                <a:outerShdw blurRad="50800" dist="38100" dir="2700000" algn="tl" rotWithShape="0">
                  <a:prstClr val="black">
                    <a:alpha val="40000"/>
                  </a:prstClr>
                </a:outerShdw>
              </a:effectLst>
            </c:spPr>
          </c:marker>
          <c:cat>
            <c:strRef>
              <c:f>GRÁFICO!$E$6:$E$8</c:f>
              <c:strCache>
                <c:ptCount val="3"/>
                <c:pt idx="0">
                  <c:v>TASA OBSERVADA</c:v>
                </c:pt>
                <c:pt idx="1">
                  <c:v>TASA ESTANDARIZADA</c:v>
                </c:pt>
                <c:pt idx="2">
                  <c:v>TASA ARGENTINA 2016</c:v>
                </c:pt>
              </c:strCache>
            </c:strRef>
          </c:cat>
          <c:val>
            <c:numRef>
              <c:f>GRÁFICO!$F$6:$F$8</c:f>
              <c:numCache>
                <c:formatCode>0.00</c:formatCode>
                <c:ptCount val="3"/>
                <c:pt idx="0">
                  <c:v>19.322384568235965</c:v>
                </c:pt>
                <c:pt idx="1">
                  <c:v>17.244425468235299</c:v>
                </c:pt>
                <c:pt idx="2">
                  <c:v>18.989518321643743</c:v>
                </c:pt>
              </c:numCache>
            </c:numRef>
          </c:val>
          <c:smooth val="0"/>
        </c:ser>
        <c:ser>
          <c:idx val="1"/>
          <c:order val="1"/>
          <c:spPr>
            <a:ln w="28575">
              <a:noFill/>
            </a:ln>
            <a:effectLst>
              <a:outerShdw blurRad="50800" dist="38100" dir="2700000" algn="tl" rotWithShape="0">
                <a:prstClr val="black">
                  <a:alpha val="40000"/>
                </a:prstClr>
              </a:outerShdw>
            </a:effectLst>
          </c:spPr>
          <c:marker>
            <c:symbol val="dash"/>
            <c:size val="5"/>
            <c:spPr>
              <a:solidFill>
                <a:schemeClr val="tx2"/>
              </a:solidFill>
              <a:ln>
                <a:solidFill>
                  <a:schemeClr val="tx2"/>
                </a:solidFill>
              </a:ln>
              <a:effectLst>
                <a:outerShdw blurRad="50800" dist="38100" dir="2700000" algn="tl" rotWithShape="0">
                  <a:prstClr val="black">
                    <a:alpha val="40000"/>
                  </a:prstClr>
                </a:outerShdw>
              </a:effectLst>
            </c:spPr>
          </c:marker>
          <c:cat>
            <c:strRef>
              <c:f>GRÁFICO!$E$6:$E$8</c:f>
              <c:strCache>
                <c:ptCount val="3"/>
                <c:pt idx="0">
                  <c:v>TASA OBSERVADA</c:v>
                </c:pt>
                <c:pt idx="1">
                  <c:v>TASA ESTANDARIZADA</c:v>
                </c:pt>
                <c:pt idx="2">
                  <c:v>TASA ARGENTINA 2016</c:v>
                </c:pt>
              </c:strCache>
            </c:strRef>
          </c:cat>
          <c:val>
            <c:numRef>
              <c:f>GRÁFICO!$G$6:$G$8</c:f>
              <c:numCache>
                <c:formatCode>0.00</c:formatCode>
                <c:ptCount val="3"/>
                <c:pt idx="0">
                  <c:v>10.876940672452307</c:v>
                </c:pt>
                <c:pt idx="1">
                  <c:v>9.7072176617818364</c:v>
                </c:pt>
                <c:pt idx="2">
                  <c:v>17.997497251037498</c:v>
                </c:pt>
              </c:numCache>
            </c:numRef>
          </c:val>
          <c:smooth val="0"/>
        </c:ser>
        <c:ser>
          <c:idx val="2"/>
          <c:order val="2"/>
          <c:spPr>
            <a:ln w="28575">
              <a:noFill/>
            </a:ln>
            <a:effectLst>
              <a:outerShdw blurRad="50800" dist="38100" dir="2700000" algn="tl" rotWithShape="0">
                <a:prstClr val="black">
                  <a:alpha val="40000"/>
                </a:prstClr>
              </a:outerShdw>
            </a:effectLst>
          </c:spPr>
          <c:marker>
            <c:symbol val="circle"/>
            <c:size val="7"/>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a:solidFill>
                  <a:schemeClr val="tx1"/>
                </a:solidFill>
              </a:ln>
              <a:effectLst>
                <a:outerShdw blurRad="50800" dist="38100" dir="2700000" algn="tl" rotWithShape="0">
                  <a:prstClr val="black">
                    <a:alpha val="40000"/>
                  </a:prstClr>
                </a:outerShdw>
              </a:effectLst>
            </c:spPr>
          </c:marker>
          <c:dLbls>
            <c:numFmt formatCode="#,##0.00" sourceLinked="0"/>
            <c:txPr>
              <a:bodyPr/>
              <a:lstStyle/>
              <a:p>
                <a:pPr>
                  <a:defRPr b="1"/>
                </a:pPr>
                <a:endParaRPr lang="es-AR"/>
              </a:p>
            </c:txPr>
            <c:showLegendKey val="0"/>
            <c:showVal val="1"/>
            <c:showCatName val="0"/>
            <c:showSerName val="0"/>
            <c:showPercent val="0"/>
            <c:showBubbleSize val="0"/>
            <c:showLeaderLines val="0"/>
          </c:dLbls>
          <c:cat>
            <c:strRef>
              <c:f>GRÁFICO!$E$6:$E$8</c:f>
              <c:strCache>
                <c:ptCount val="3"/>
                <c:pt idx="0">
                  <c:v>TASA OBSERVADA</c:v>
                </c:pt>
                <c:pt idx="1">
                  <c:v>TASA ESTANDARIZADA</c:v>
                </c:pt>
                <c:pt idx="2">
                  <c:v>TASA ARGENTINA 2016</c:v>
                </c:pt>
              </c:strCache>
            </c:strRef>
          </c:cat>
          <c:val>
            <c:numRef>
              <c:f>GRÁFICO!$H$6:$H$8</c:f>
              <c:numCache>
                <c:formatCode>0.00</c:formatCode>
                <c:ptCount val="3"/>
                <c:pt idx="0">
                  <c:v>14.655832207005487</c:v>
                </c:pt>
                <c:pt idx="1">
                  <c:v>13.079721360278342</c:v>
                </c:pt>
                <c:pt idx="2">
                  <c:v>18.488506898888556</c:v>
                </c:pt>
              </c:numCache>
            </c:numRef>
          </c:val>
          <c:smooth val="0"/>
        </c:ser>
        <c:dLbls>
          <c:showLegendKey val="0"/>
          <c:showVal val="0"/>
          <c:showCatName val="0"/>
          <c:showSerName val="0"/>
          <c:showPercent val="0"/>
          <c:showBubbleSize val="0"/>
        </c:dLbls>
        <c:hiLowLines>
          <c:spPr>
            <a:effectLst>
              <a:outerShdw blurRad="50800" dist="38100" dir="2700000" algn="tl" rotWithShape="0">
                <a:prstClr val="black">
                  <a:alpha val="40000"/>
                </a:prstClr>
              </a:outerShdw>
            </a:effectLst>
          </c:spPr>
        </c:hiLowLines>
        <c:axId val="91136000"/>
        <c:axId val="91137536"/>
      </c:stockChart>
      <c:catAx>
        <c:axId val="91136000"/>
        <c:scaling>
          <c:orientation val="minMax"/>
        </c:scaling>
        <c:delete val="0"/>
        <c:axPos val="b"/>
        <c:majorTickMark val="out"/>
        <c:minorTickMark val="none"/>
        <c:tickLblPos val="nextTo"/>
        <c:txPr>
          <a:bodyPr/>
          <a:lstStyle/>
          <a:p>
            <a:pPr>
              <a:defRPr b="1"/>
            </a:pPr>
            <a:endParaRPr lang="es-AR"/>
          </a:p>
        </c:txPr>
        <c:crossAx val="91137536"/>
        <c:crosses val="autoZero"/>
        <c:auto val="1"/>
        <c:lblAlgn val="ctr"/>
        <c:lblOffset val="100"/>
        <c:noMultiLvlLbl val="0"/>
      </c:catAx>
      <c:valAx>
        <c:axId val="91137536"/>
        <c:scaling>
          <c:orientation val="minMax"/>
        </c:scaling>
        <c:delete val="0"/>
        <c:axPos val="l"/>
        <c:majorGridlines>
          <c:spPr>
            <a:ln w="3175">
              <a:solidFill>
                <a:schemeClr val="bg1">
                  <a:lumMod val="85000"/>
                </a:schemeClr>
              </a:solidFill>
              <a:prstDash val="sysDot"/>
            </a:ln>
          </c:spPr>
        </c:majorGridlines>
        <c:title>
          <c:tx>
            <c:rich>
              <a:bodyPr rot="-5400000" vert="horz"/>
              <a:lstStyle/>
              <a:p>
                <a:pPr>
                  <a:defRPr/>
                </a:pPr>
                <a:r>
                  <a:rPr lang="es-AR"/>
                  <a:t>Muertos por 100 P/AER</a:t>
                </a:r>
              </a:p>
            </c:rich>
          </c:tx>
          <c:layout/>
          <c:overlay val="0"/>
        </c:title>
        <c:numFmt formatCode="0" sourceLinked="0"/>
        <c:majorTickMark val="out"/>
        <c:minorTickMark val="none"/>
        <c:tickLblPos val="nextTo"/>
        <c:crossAx val="91136000"/>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746760</xdr:colOff>
      <xdr:row>8</xdr:row>
      <xdr:rowOff>140970</xdr:rowOff>
    </xdr:from>
    <xdr:to>
      <xdr:col>8</xdr:col>
      <xdr:colOff>708660</xdr:colOff>
      <xdr:row>30</xdr:row>
      <xdr:rowOff>22860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0.67269</cdr:x>
      <cdr:y>0.37375</cdr:y>
    </cdr:from>
    <cdr:to>
      <cdr:x>0.75578</cdr:x>
      <cdr:y>0.4371</cdr:y>
    </cdr:to>
    <cdr:sp macro="" textlink="">
      <cdr:nvSpPr>
        <cdr:cNvPr id="2" name="2 CuadroTexto"/>
        <cdr:cNvSpPr txBox="1"/>
      </cdr:nvSpPr>
      <cdr:spPr>
        <a:xfrm xmlns:a="http://schemas.openxmlformats.org/drawingml/2006/main">
          <a:off x="3183171" y="1468120"/>
          <a:ext cx="393185" cy="24885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s-AR" sz="1000"/>
            <a:t>Chi</a:t>
          </a:r>
          <a:r>
            <a:rPr lang="es-AR" sz="1000" baseline="30000"/>
            <a:t>2</a:t>
          </a:r>
        </a:p>
      </cdr:txBody>
    </cdr:sp>
  </cdr:relSizeAnchor>
  <cdr:relSizeAnchor xmlns:cdr="http://schemas.openxmlformats.org/drawingml/2006/chartDrawing">
    <cdr:from>
      <cdr:x>0.6715</cdr:x>
      <cdr:y>0.41222</cdr:y>
    </cdr:from>
    <cdr:to>
      <cdr:x>0.76329</cdr:x>
      <cdr:y>0.484</cdr:y>
    </cdr:to>
    <cdr:sp macro="" textlink="'MORTALIDAD ESTANDARIZADA'!$C$28">
      <cdr:nvSpPr>
        <cdr:cNvPr id="4" name="3 CuadroTexto"/>
        <cdr:cNvSpPr txBox="1"/>
      </cdr:nvSpPr>
      <cdr:spPr>
        <a:xfrm xmlns:a="http://schemas.openxmlformats.org/drawingml/2006/main">
          <a:off x="3177540" y="1619250"/>
          <a:ext cx="434340" cy="28194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fld id="{9E49C095-1D2C-441E-A46D-C9D414F91772}" type="TxLink">
            <a:rPr lang="es-AR" sz="1000"/>
            <a:t>5,76</a:t>
          </a:fld>
          <a:endParaRPr lang="es-AR" sz="1000"/>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9"/>
  <sheetViews>
    <sheetView tabSelected="1" workbookViewId="0">
      <selection activeCell="D15" sqref="D15:H24"/>
    </sheetView>
  </sheetViews>
  <sheetFormatPr baseColWidth="10" defaultRowHeight="13.8"/>
  <cols>
    <col min="1" max="3" width="11.5546875" style="2"/>
    <col min="4" max="4" width="13.44140625" style="2" customWidth="1"/>
    <col min="5" max="11" width="11.5546875" style="2"/>
    <col min="12" max="12" width="6.44140625" style="2" customWidth="1"/>
    <col min="13" max="13" width="2.88671875" style="2" customWidth="1"/>
    <col min="14" max="14" width="7.88671875" style="2" customWidth="1"/>
    <col min="15" max="16384" width="11.5546875" style="2"/>
  </cols>
  <sheetData>
    <row r="2" spans="2:14">
      <c r="D2" s="129" t="s">
        <v>114</v>
      </c>
      <c r="E2" s="129"/>
      <c r="F2" s="129"/>
      <c r="G2" s="129"/>
      <c r="H2" s="129"/>
      <c r="I2" s="129"/>
      <c r="J2" s="129"/>
      <c r="K2" s="129"/>
      <c r="L2" s="129"/>
    </row>
    <row r="3" spans="2:14">
      <c r="D3" s="129"/>
      <c r="E3" s="129"/>
      <c r="F3" s="129"/>
      <c r="G3" s="129"/>
      <c r="H3" s="129"/>
      <c r="I3" s="129"/>
      <c r="J3" s="129"/>
      <c r="K3" s="129"/>
      <c r="L3" s="129"/>
    </row>
    <row r="4" spans="2:14" ht="15.6">
      <c r="B4" s="20"/>
      <c r="C4" s="20"/>
      <c r="D4" s="20"/>
      <c r="E4" s="20"/>
      <c r="F4" s="20"/>
      <c r="G4" s="20"/>
      <c r="H4" s="20"/>
      <c r="I4" s="20"/>
      <c r="J4" s="20"/>
      <c r="K4" s="20"/>
      <c r="L4" s="20"/>
      <c r="M4" s="20"/>
      <c r="N4" s="20"/>
    </row>
    <row r="5" spans="2:14" ht="15.6">
      <c r="B5" s="20"/>
      <c r="C5" s="20"/>
      <c r="D5" s="20"/>
      <c r="E5" s="20"/>
      <c r="F5" s="20"/>
      <c r="G5" s="21"/>
      <c r="H5" s="22"/>
      <c r="I5" s="22"/>
      <c r="J5" s="22"/>
      <c r="K5" s="22"/>
      <c r="L5" s="22"/>
      <c r="M5" s="22"/>
      <c r="N5" s="23"/>
    </row>
    <row r="6" spans="2:14" ht="14.4" customHeight="1" thickBot="1">
      <c r="B6" s="130" t="s">
        <v>29</v>
      </c>
      <c r="C6" s="130"/>
      <c r="D6" s="130"/>
      <c r="E6" s="201">
        <v>78</v>
      </c>
      <c r="F6" s="20"/>
      <c r="G6" s="131" t="s">
        <v>32</v>
      </c>
      <c r="H6" s="132"/>
      <c r="I6" s="132"/>
      <c r="J6" s="132"/>
      <c r="K6" s="132"/>
      <c r="L6" s="135" t="s">
        <v>34</v>
      </c>
      <c r="M6" s="135" t="s">
        <v>33</v>
      </c>
      <c r="N6" s="128">
        <f>F11</f>
        <v>23.225806451612904</v>
      </c>
    </row>
    <row r="7" spans="2:14" ht="15.6">
      <c r="B7" s="130" t="s">
        <v>30</v>
      </c>
      <c r="C7" s="130"/>
      <c r="D7" s="130"/>
      <c r="E7" s="201">
        <v>77</v>
      </c>
      <c r="F7" s="20"/>
      <c r="G7" s="133" t="s">
        <v>36</v>
      </c>
      <c r="H7" s="134"/>
      <c r="I7" s="134"/>
      <c r="J7" s="134"/>
      <c r="K7" s="134"/>
      <c r="L7" s="135"/>
      <c r="M7" s="135"/>
      <c r="N7" s="128"/>
    </row>
    <row r="8" spans="2:14" ht="15.6">
      <c r="B8" s="130" t="s">
        <v>31</v>
      </c>
      <c r="C8" s="130"/>
      <c r="D8" s="130"/>
      <c r="E8" s="201">
        <v>18</v>
      </c>
      <c r="F8" s="20"/>
      <c r="G8" s="24"/>
      <c r="H8" s="25"/>
      <c r="I8" s="25"/>
      <c r="J8" s="25"/>
      <c r="K8" s="25"/>
      <c r="L8" s="25"/>
      <c r="M8" s="25"/>
      <c r="N8" s="26"/>
    </row>
    <row r="9" spans="2:14" ht="15.6">
      <c r="B9" s="20"/>
      <c r="C9" s="20"/>
      <c r="D9" s="20"/>
      <c r="E9" s="20"/>
      <c r="F9" s="20"/>
      <c r="G9" s="20"/>
      <c r="H9" s="20"/>
      <c r="I9" s="20"/>
      <c r="J9" s="20"/>
      <c r="K9" s="20"/>
      <c r="L9" s="20"/>
      <c r="M9" s="20"/>
      <c r="N9" s="20"/>
    </row>
    <row r="10" spans="2:14" ht="15.6">
      <c r="B10" s="20"/>
      <c r="C10" s="20"/>
      <c r="D10" s="20"/>
      <c r="E10" s="20"/>
      <c r="F10" s="20"/>
      <c r="G10" s="20"/>
      <c r="H10" s="20"/>
      <c r="I10" s="20"/>
      <c r="J10" s="20"/>
      <c r="K10" s="20"/>
      <c r="L10" s="20"/>
      <c r="M10" s="20"/>
      <c r="N10" s="20"/>
    </row>
    <row r="11" spans="2:14" ht="15.6">
      <c r="B11" s="165" t="s">
        <v>35</v>
      </c>
      <c r="C11" s="166"/>
      <c r="D11" s="166"/>
      <c r="E11" s="166"/>
      <c r="F11" s="167">
        <f>((E8)/((E6+E7)/2))*100</f>
        <v>23.225806451612904</v>
      </c>
      <c r="G11" s="20"/>
      <c r="H11" s="20"/>
      <c r="I11" s="20"/>
      <c r="J11" s="20"/>
      <c r="K11" s="20"/>
      <c r="L11" s="20"/>
      <c r="M11" s="20"/>
      <c r="N11" s="20"/>
    </row>
    <row r="14" spans="2:14" ht="13.8" customHeight="1">
      <c r="D14" s="164"/>
      <c r="E14" s="163"/>
      <c r="F14" s="163"/>
      <c r="G14" s="163"/>
      <c r="H14" s="163"/>
      <c r="I14" s="163"/>
      <c r="J14" s="163"/>
      <c r="K14" s="163"/>
    </row>
    <row r="15" spans="2:14" ht="13.8" customHeight="1">
      <c r="D15" s="168" t="s">
        <v>119</v>
      </c>
      <c r="E15" s="169"/>
      <c r="F15" s="169"/>
      <c r="G15" s="169"/>
      <c r="H15" s="170"/>
      <c r="I15" s="163"/>
      <c r="J15" s="163"/>
      <c r="K15" s="163"/>
    </row>
    <row r="16" spans="2:14">
      <c r="D16" s="171"/>
      <c r="E16" s="172"/>
      <c r="F16" s="172"/>
      <c r="G16" s="172"/>
      <c r="H16" s="173"/>
      <c r="I16" s="163"/>
      <c r="J16" s="163"/>
      <c r="K16" s="163"/>
    </row>
    <row r="17" spans="4:11">
      <c r="D17" s="171"/>
      <c r="E17" s="172"/>
      <c r="F17" s="172"/>
      <c r="G17" s="172"/>
      <c r="H17" s="173"/>
      <c r="I17" s="163"/>
      <c r="J17" s="163"/>
      <c r="K17" s="163"/>
    </row>
    <row r="18" spans="4:11">
      <c r="D18" s="171"/>
      <c r="E18" s="172"/>
      <c r="F18" s="172"/>
      <c r="G18" s="172"/>
      <c r="H18" s="173"/>
      <c r="I18" s="163"/>
      <c r="J18" s="163"/>
      <c r="K18" s="163"/>
    </row>
    <row r="19" spans="4:11">
      <c r="D19" s="171"/>
      <c r="E19" s="172"/>
      <c r="F19" s="172"/>
      <c r="G19" s="172"/>
      <c r="H19" s="173"/>
      <c r="I19" s="163"/>
      <c r="J19" s="163"/>
      <c r="K19" s="163"/>
    </row>
    <row r="20" spans="4:11">
      <c r="D20" s="171"/>
      <c r="E20" s="172"/>
      <c r="F20" s="172"/>
      <c r="G20" s="172"/>
      <c r="H20" s="173"/>
      <c r="I20" s="163"/>
      <c r="J20" s="163"/>
      <c r="K20" s="163"/>
    </row>
    <row r="21" spans="4:11">
      <c r="D21" s="171"/>
      <c r="E21" s="172"/>
      <c r="F21" s="172"/>
      <c r="G21" s="172"/>
      <c r="H21" s="173"/>
      <c r="I21" s="163"/>
      <c r="J21" s="163"/>
      <c r="K21" s="163"/>
    </row>
    <row r="22" spans="4:11">
      <c r="D22" s="171"/>
      <c r="E22" s="172"/>
      <c r="F22" s="172"/>
      <c r="G22" s="172"/>
      <c r="H22" s="173"/>
      <c r="I22" s="163"/>
      <c r="J22" s="163"/>
      <c r="K22" s="163"/>
    </row>
    <row r="23" spans="4:11">
      <c r="D23" s="171"/>
      <c r="E23" s="172"/>
      <c r="F23" s="172"/>
      <c r="G23" s="172"/>
      <c r="H23" s="173"/>
      <c r="I23" s="163"/>
      <c r="J23" s="163"/>
      <c r="K23" s="163"/>
    </row>
    <row r="24" spans="4:11">
      <c r="D24" s="174"/>
      <c r="E24" s="175"/>
      <c r="F24" s="175"/>
      <c r="G24" s="175"/>
      <c r="H24" s="176"/>
      <c r="I24" s="163"/>
      <c r="J24" s="163"/>
      <c r="K24" s="163"/>
    </row>
    <row r="25" spans="4:11">
      <c r="D25" s="163"/>
      <c r="E25" s="163"/>
      <c r="F25" s="163"/>
      <c r="G25" s="163"/>
      <c r="H25" s="163"/>
      <c r="I25" s="163"/>
      <c r="J25" s="163"/>
      <c r="K25" s="163"/>
    </row>
    <row r="26" spans="4:11">
      <c r="D26" s="163"/>
      <c r="E26" s="163"/>
      <c r="F26" s="163"/>
      <c r="G26" s="163"/>
      <c r="H26" s="163"/>
      <c r="I26" s="163"/>
      <c r="J26" s="163"/>
      <c r="K26" s="163"/>
    </row>
    <row r="27" spans="4:11">
      <c r="D27" s="163"/>
      <c r="E27" s="163"/>
      <c r="F27" s="163"/>
      <c r="G27" s="163"/>
      <c r="H27" s="163"/>
      <c r="I27" s="163"/>
      <c r="J27" s="163"/>
      <c r="K27" s="163"/>
    </row>
    <row r="28" spans="4:11">
      <c r="D28" s="163"/>
      <c r="E28" s="163"/>
      <c r="F28" s="163"/>
      <c r="G28" s="163"/>
      <c r="H28" s="163"/>
      <c r="I28" s="163"/>
      <c r="J28" s="163"/>
      <c r="K28" s="163"/>
    </row>
    <row r="29" spans="4:11">
      <c r="D29" s="163"/>
      <c r="E29" s="163"/>
      <c r="F29" s="163"/>
      <c r="G29" s="163"/>
      <c r="H29" s="163"/>
      <c r="I29" s="163"/>
      <c r="J29" s="163"/>
      <c r="K29" s="163"/>
    </row>
  </sheetData>
  <mergeCells count="10">
    <mergeCell ref="D15:H24"/>
    <mergeCell ref="N6:N7"/>
    <mergeCell ref="D2:L3"/>
    <mergeCell ref="B6:D6"/>
    <mergeCell ref="B7:D7"/>
    <mergeCell ref="B8:D8"/>
    <mergeCell ref="G6:K6"/>
    <mergeCell ref="G7:K7"/>
    <mergeCell ref="M6:M7"/>
    <mergeCell ref="L6:L7"/>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workbookViewId="0">
      <selection activeCell="N27" sqref="N27"/>
    </sheetView>
  </sheetViews>
  <sheetFormatPr baseColWidth="10" defaultRowHeight="14.4"/>
  <cols>
    <col min="1" max="1" width="5.109375" customWidth="1"/>
    <col min="2" max="2" width="7.21875" customWidth="1"/>
    <col min="3" max="3" width="5.33203125" customWidth="1"/>
    <col min="4" max="4" width="6.44140625" customWidth="1"/>
    <col min="5" max="5" width="12" customWidth="1"/>
    <col min="6" max="6" width="20.109375" customWidth="1"/>
    <col min="7" max="7" width="22.33203125" customWidth="1"/>
    <col min="8" max="8" width="24.6640625" customWidth="1"/>
    <col min="9" max="9" width="12.5546875" customWidth="1"/>
    <col min="10" max="10" width="9" customWidth="1"/>
    <col min="17" max="17" width="10.6640625" customWidth="1"/>
  </cols>
  <sheetData>
    <row r="1" spans="1:17" ht="15.6" customHeight="1">
      <c r="A1" s="127"/>
      <c r="E1" s="27"/>
      <c r="F1" s="27"/>
      <c r="G1" s="27"/>
      <c r="H1" s="27"/>
      <c r="I1" s="27"/>
    </row>
    <row r="2" spans="1:17" ht="15.6" customHeight="1">
      <c r="E2" s="27"/>
      <c r="F2" s="27"/>
      <c r="G2" s="200" t="s">
        <v>120</v>
      </c>
      <c r="H2" s="200"/>
      <c r="I2" s="200"/>
    </row>
    <row r="3" spans="1:17">
      <c r="E3" s="27"/>
      <c r="F3" s="27"/>
      <c r="G3" s="27"/>
      <c r="H3" s="27"/>
      <c r="I3" s="27"/>
    </row>
    <row r="4" spans="1:17" ht="15.6" customHeight="1">
      <c r="E4" s="6" t="s">
        <v>3</v>
      </c>
      <c r="F4" s="7" t="s">
        <v>0</v>
      </c>
      <c r="G4" s="7" t="s">
        <v>1</v>
      </c>
      <c r="H4" s="8" t="s">
        <v>2</v>
      </c>
      <c r="I4" s="9" t="s">
        <v>25</v>
      </c>
      <c r="K4" s="178" t="s">
        <v>123</v>
      </c>
      <c r="L4" s="179"/>
      <c r="M4" s="179"/>
      <c r="N4" s="179"/>
      <c r="O4" s="179"/>
      <c r="P4" s="179"/>
      <c r="Q4" s="180"/>
    </row>
    <row r="5" spans="1:17" ht="15.6">
      <c r="E5" s="10" t="s">
        <v>4</v>
      </c>
      <c r="F5" s="11">
        <v>43101</v>
      </c>
      <c r="G5" s="11">
        <v>43465</v>
      </c>
      <c r="H5" s="1">
        <f t="shared" ref="H5:H25" si="0">YEARFRAC(F5,G5)</f>
        <v>1</v>
      </c>
      <c r="I5" s="12"/>
      <c r="K5" s="181"/>
      <c r="L5" s="182"/>
      <c r="M5" s="182"/>
      <c r="N5" s="182"/>
      <c r="O5" s="182"/>
      <c r="P5" s="182"/>
      <c r="Q5" s="183"/>
    </row>
    <row r="6" spans="1:17" ht="15.6">
      <c r="E6" s="10" t="s">
        <v>7</v>
      </c>
      <c r="F6" s="11">
        <v>43101</v>
      </c>
      <c r="G6" s="11">
        <v>43465</v>
      </c>
      <c r="H6" s="1">
        <f t="shared" si="0"/>
        <v>1</v>
      </c>
      <c r="I6" s="12"/>
      <c r="K6" s="181"/>
      <c r="L6" s="182"/>
      <c r="M6" s="182"/>
      <c r="N6" s="182"/>
      <c r="O6" s="182"/>
      <c r="P6" s="182"/>
      <c r="Q6" s="183"/>
    </row>
    <row r="7" spans="1:17" ht="15.6" customHeight="1">
      <c r="E7" s="10" t="s">
        <v>8</v>
      </c>
      <c r="F7" s="11">
        <v>43101</v>
      </c>
      <c r="G7" s="11">
        <v>43465</v>
      </c>
      <c r="H7" s="1">
        <f t="shared" si="0"/>
        <v>1</v>
      </c>
      <c r="I7" s="12"/>
      <c r="K7" s="181"/>
      <c r="L7" s="182"/>
      <c r="M7" s="182"/>
      <c r="N7" s="182"/>
      <c r="O7" s="182"/>
      <c r="P7" s="182"/>
      <c r="Q7" s="183"/>
    </row>
    <row r="8" spans="1:17" ht="15.6">
      <c r="E8" s="10" t="s">
        <v>9</v>
      </c>
      <c r="F8" s="11">
        <v>43101</v>
      </c>
      <c r="G8" s="11">
        <v>43465</v>
      </c>
      <c r="H8" s="1">
        <f t="shared" si="0"/>
        <v>1</v>
      </c>
      <c r="I8" s="12"/>
      <c r="K8" s="181"/>
      <c r="L8" s="182"/>
      <c r="M8" s="182"/>
      <c r="N8" s="182"/>
      <c r="O8" s="182"/>
      <c r="P8" s="182"/>
      <c r="Q8" s="183"/>
    </row>
    <row r="9" spans="1:17" ht="15.6">
      <c r="E9" s="10" t="s">
        <v>11</v>
      </c>
      <c r="F9" s="11">
        <v>43101</v>
      </c>
      <c r="G9" s="11">
        <v>43465</v>
      </c>
      <c r="H9" s="1">
        <f t="shared" si="0"/>
        <v>1</v>
      </c>
      <c r="I9" s="12"/>
      <c r="K9" s="181"/>
      <c r="L9" s="182"/>
      <c r="M9" s="182"/>
      <c r="N9" s="182"/>
      <c r="O9" s="182"/>
      <c r="P9" s="182"/>
      <c r="Q9" s="183"/>
    </row>
    <row r="10" spans="1:17" ht="15.6">
      <c r="E10" s="10" t="s">
        <v>12</v>
      </c>
      <c r="F10" s="11">
        <v>43101</v>
      </c>
      <c r="G10" s="11">
        <v>43465</v>
      </c>
      <c r="H10" s="1">
        <f t="shared" si="0"/>
        <v>1</v>
      </c>
      <c r="I10" s="12"/>
      <c r="K10" s="181"/>
      <c r="L10" s="182"/>
      <c r="M10" s="182"/>
      <c r="N10" s="182"/>
      <c r="O10" s="182"/>
      <c r="P10" s="182"/>
      <c r="Q10" s="183"/>
    </row>
    <row r="11" spans="1:17" ht="15.6">
      <c r="E11" s="10" t="s">
        <v>13</v>
      </c>
      <c r="F11" s="11">
        <v>43101</v>
      </c>
      <c r="G11" s="11">
        <v>43465</v>
      </c>
      <c r="H11" s="1">
        <f t="shared" si="0"/>
        <v>1</v>
      </c>
      <c r="I11" s="12"/>
      <c r="K11" s="181"/>
      <c r="L11" s="182"/>
      <c r="M11" s="182"/>
      <c r="N11" s="182"/>
      <c r="O11" s="182"/>
      <c r="P11" s="182"/>
      <c r="Q11" s="183"/>
    </row>
    <row r="12" spans="1:17" ht="15.6">
      <c r="E12" s="10" t="s">
        <v>15</v>
      </c>
      <c r="F12" s="11">
        <v>43101</v>
      </c>
      <c r="G12" s="11">
        <v>43465</v>
      </c>
      <c r="H12" s="1">
        <f t="shared" si="0"/>
        <v>1</v>
      </c>
      <c r="I12" s="12"/>
      <c r="K12" s="181"/>
      <c r="L12" s="182"/>
      <c r="M12" s="182"/>
      <c r="N12" s="182"/>
      <c r="O12" s="182"/>
      <c r="P12" s="182"/>
      <c r="Q12" s="183"/>
    </row>
    <row r="13" spans="1:17" ht="15.6">
      <c r="E13" s="10" t="s">
        <v>16</v>
      </c>
      <c r="F13" s="11">
        <v>43101</v>
      </c>
      <c r="G13" s="11">
        <v>43465</v>
      </c>
      <c r="H13" s="1">
        <f t="shared" si="0"/>
        <v>1</v>
      </c>
      <c r="I13" s="12"/>
      <c r="K13" s="181"/>
      <c r="L13" s="182"/>
      <c r="M13" s="182"/>
      <c r="N13" s="182"/>
      <c r="O13" s="182"/>
      <c r="P13" s="182"/>
      <c r="Q13" s="183"/>
    </row>
    <row r="14" spans="1:17" ht="15.6">
      <c r="E14" s="10" t="s">
        <v>18</v>
      </c>
      <c r="F14" s="11">
        <v>43101</v>
      </c>
      <c r="G14" s="11">
        <v>43465</v>
      </c>
      <c r="H14" s="1">
        <f t="shared" si="0"/>
        <v>1</v>
      </c>
      <c r="I14" s="12"/>
      <c r="K14" s="181"/>
      <c r="L14" s="182"/>
      <c r="M14" s="182"/>
      <c r="N14" s="182"/>
      <c r="O14" s="182"/>
      <c r="P14" s="182"/>
      <c r="Q14" s="183"/>
    </row>
    <row r="15" spans="1:17" ht="15.6">
      <c r="E15" s="10" t="s">
        <v>19</v>
      </c>
      <c r="F15" s="11">
        <v>43101</v>
      </c>
      <c r="G15" s="11">
        <v>43465</v>
      </c>
      <c r="H15" s="1">
        <f t="shared" si="0"/>
        <v>1</v>
      </c>
      <c r="I15" s="12">
        <v>1</v>
      </c>
      <c r="K15" s="181"/>
      <c r="L15" s="182"/>
      <c r="M15" s="182"/>
      <c r="N15" s="182"/>
      <c r="O15" s="182"/>
      <c r="P15" s="182"/>
      <c r="Q15" s="183"/>
    </row>
    <row r="16" spans="1:17" ht="15.6">
      <c r="E16" s="10" t="s">
        <v>21</v>
      </c>
      <c r="F16" s="11">
        <v>43195</v>
      </c>
      <c r="G16" s="11">
        <v>43465</v>
      </c>
      <c r="H16" s="1">
        <f t="shared" si="0"/>
        <v>0.73888888888888893</v>
      </c>
      <c r="I16" s="12"/>
      <c r="K16" s="181"/>
      <c r="L16" s="182"/>
      <c r="M16" s="182"/>
      <c r="N16" s="182"/>
      <c r="O16" s="182"/>
      <c r="P16" s="182"/>
      <c r="Q16" s="183"/>
    </row>
    <row r="17" spans="5:17" ht="15.6">
      <c r="E17" s="10" t="s">
        <v>22</v>
      </c>
      <c r="F17" s="11">
        <v>43237</v>
      </c>
      <c r="G17" s="11">
        <v>43465</v>
      </c>
      <c r="H17" s="1">
        <f t="shared" si="0"/>
        <v>0.62222222222222223</v>
      </c>
      <c r="I17" s="12">
        <v>1</v>
      </c>
      <c r="K17" s="181"/>
      <c r="L17" s="182"/>
      <c r="M17" s="182"/>
      <c r="N17" s="182"/>
      <c r="O17" s="182"/>
      <c r="P17" s="182"/>
      <c r="Q17" s="183"/>
    </row>
    <row r="18" spans="5:17" ht="15.6">
      <c r="E18" s="10" t="s">
        <v>10</v>
      </c>
      <c r="F18" s="11">
        <v>43323</v>
      </c>
      <c r="G18" s="11">
        <v>43465</v>
      </c>
      <c r="H18" s="1">
        <f t="shared" si="0"/>
        <v>0.3888888888888889</v>
      </c>
      <c r="I18" s="12"/>
      <c r="K18" s="181"/>
      <c r="L18" s="182"/>
      <c r="M18" s="182"/>
      <c r="N18" s="182"/>
      <c r="O18" s="182"/>
      <c r="P18" s="182"/>
      <c r="Q18" s="183"/>
    </row>
    <row r="19" spans="5:17" ht="15.6">
      <c r="E19" s="10" t="s">
        <v>24</v>
      </c>
      <c r="F19" s="11">
        <v>43354</v>
      </c>
      <c r="G19" s="11">
        <v>43465</v>
      </c>
      <c r="H19" s="1">
        <f t="shared" si="0"/>
        <v>0.30555555555555558</v>
      </c>
      <c r="I19" s="12"/>
      <c r="K19" s="181"/>
      <c r="L19" s="182"/>
      <c r="M19" s="182"/>
      <c r="N19" s="182"/>
      <c r="O19" s="182"/>
      <c r="P19" s="182"/>
      <c r="Q19" s="183"/>
    </row>
    <row r="20" spans="5:17" ht="15.6">
      <c r="E20" s="10" t="s">
        <v>17</v>
      </c>
      <c r="F20" s="11">
        <v>43142</v>
      </c>
      <c r="G20" s="11">
        <v>43446</v>
      </c>
      <c r="H20" s="1">
        <f t="shared" si="0"/>
        <v>0.83611111111111114</v>
      </c>
      <c r="I20" s="12"/>
      <c r="K20" s="181"/>
      <c r="L20" s="182"/>
      <c r="M20" s="182"/>
      <c r="N20" s="182"/>
      <c r="O20" s="182"/>
      <c r="P20" s="182"/>
      <c r="Q20" s="183"/>
    </row>
    <row r="21" spans="5:17" ht="15.6">
      <c r="E21" s="10" t="s">
        <v>14</v>
      </c>
      <c r="F21" s="11">
        <v>43354</v>
      </c>
      <c r="G21" s="11">
        <v>43434</v>
      </c>
      <c r="H21" s="1">
        <f t="shared" si="0"/>
        <v>0.21944444444444444</v>
      </c>
      <c r="I21" s="12"/>
      <c r="K21" s="181"/>
      <c r="L21" s="182"/>
      <c r="M21" s="182"/>
      <c r="N21" s="182"/>
      <c r="O21" s="182"/>
      <c r="P21" s="182"/>
      <c r="Q21" s="183"/>
    </row>
    <row r="22" spans="5:17" ht="15.6">
      <c r="E22" s="10" t="s">
        <v>20</v>
      </c>
      <c r="F22" s="11">
        <v>43191</v>
      </c>
      <c r="G22" s="11">
        <v>43425</v>
      </c>
      <c r="H22" s="1">
        <f t="shared" si="0"/>
        <v>0.63888888888888884</v>
      </c>
      <c r="I22" s="12">
        <v>1</v>
      </c>
      <c r="K22" s="181"/>
      <c r="L22" s="182"/>
      <c r="M22" s="182"/>
      <c r="N22" s="182"/>
      <c r="O22" s="182"/>
      <c r="P22" s="182"/>
      <c r="Q22" s="183"/>
    </row>
    <row r="23" spans="5:17" ht="15.6">
      <c r="E23" s="10" t="s">
        <v>23</v>
      </c>
      <c r="F23" s="11">
        <v>43302</v>
      </c>
      <c r="G23" s="11">
        <v>43400</v>
      </c>
      <c r="H23" s="1">
        <f t="shared" si="0"/>
        <v>0.26666666666666666</v>
      </c>
      <c r="I23" s="12"/>
      <c r="K23" s="181"/>
      <c r="L23" s="182"/>
      <c r="M23" s="182"/>
      <c r="N23" s="182"/>
      <c r="O23" s="182"/>
      <c r="P23" s="182"/>
      <c r="Q23" s="183"/>
    </row>
    <row r="24" spans="5:17" ht="15.6">
      <c r="E24" s="10" t="s">
        <v>5</v>
      </c>
      <c r="F24" s="11">
        <v>43101</v>
      </c>
      <c r="G24" s="11">
        <v>43393</v>
      </c>
      <c r="H24" s="1">
        <f t="shared" si="0"/>
        <v>0.80277777777777781</v>
      </c>
      <c r="I24" s="12">
        <v>1</v>
      </c>
      <c r="K24" s="181"/>
      <c r="L24" s="182"/>
      <c r="M24" s="182"/>
      <c r="N24" s="182"/>
      <c r="O24" s="182"/>
      <c r="P24" s="182"/>
      <c r="Q24" s="183"/>
    </row>
    <row r="25" spans="5:17" ht="15.6">
      <c r="E25" s="13" t="s">
        <v>6</v>
      </c>
      <c r="F25" s="14">
        <v>43101</v>
      </c>
      <c r="G25" s="14">
        <v>43131</v>
      </c>
      <c r="H25" s="15">
        <f t="shared" si="0"/>
        <v>8.3333333333333329E-2</v>
      </c>
      <c r="I25" s="16"/>
      <c r="K25" s="181"/>
      <c r="L25" s="182"/>
      <c r="M25" s="182"/>
      <c r="N25" s="182"/>
      <c r="O25" s="182"/>
      <c r="P25" s="182"/>
      <c r="Q25" s="183"/>
    </row>
    <row r="26" spans="5:17" ht="18">
      <c r="E26" s="2"/>
      <c r="F26" s="2"/>
      <c r="G26" s="17" t="s">
        <v>28</v>
      </c>
      <c r="H26" s="18">
        <f>SUM(H5:H25)</f>
        <v>15.902777777777779</v>
      </c>
      <c r="I26" s="19">
        <f>SUM(I5:I25)</f>
        <v>4</v>
      </c>
      <c r="K26" s="184"/>
      <c r="L26" s="185"/>
      <c r="M26" s="185"/>
      <c r="N26" s="185"/>
      <c r="O26" s="185"/>
      <c r="P26" s="185"/>
      <c r="Q26" s="186"/>
    </row>
  </sheetData>
  <mergeCells count="2">
    <mergeCell ref="K4:Q26"/>
    <mergeCell ref="G2:I2"/>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workbookViewId="0">
      <selection activeCell="O12" sqref="O12"/>
    </sheetView>
  </sheetViews>
  <sheetFormatPr baseColWidth="10" defaultRowHeight="13.8"/>
  <cols>
    <col min="1" max="1" width="11.5546875" style="2"/>
    <col min="2" max="2" width="14.109375" style="2" customWidth="1"/>
    <col min="3" max="3" width="11.5546875" style="2"/>
    <col min="4" max="4" width="13.44140625" style="2" customWidth="1"/>
    <col min="5" max="11" width="11.5546875" style="2"/>
    <col min="12" max="12" width="6.44140625" style="2" customWidth="1"/>
    <col min="13" max="13" width="2.88671875" style="2" customWidth="1"/>
    <col min="14" max="14" width="7.88671875" style="2" customWidth="1"/>
    <col min="15" max="16384" width="11.5546875" style="2"/>
  </cols>
  <sheetData>
    <row r="2" spans="2:14" ht="13.8" customHeight="1">
      <c r="D2" s="129" t="s">
        <v>116</v>
      </c>
      <c r="E2" s="129"/>
      <c r="F2" s="129"/>
      <c r="G2" s="129"/>
      <c r="H2" s="129"/>
      <c r="I2" s="129"/>
      <c r="J2" s="129"/>
      <c r="K2" s="129"/>
      <c r="L2" s="129"/>
      <c r="M2" s="129"/>
      <c r="N2" s="129"/>
    </row>
    <row r="3" spans="2:14" ht="13.8" customHeight="1">
      <c r="D3" s="129"/>
      <c r="E3" s="129"/>
      <c r="F3" s="129"/>
      <c r="G3" s="129"/>
      <c r="H3" s="129"/>
      <c r="I3" s="129"/>
      <c r="J3" s="129"/>
      <c r="K3" s="129"/>
      <c r="L3" s="129"/>
      <c r="M3" s="129"/>
      <c r="N3" s="129"/>
    </row>
    <row r="4" spans="2:14" ht="15.6">
      <c r="B4" s="20"/>
      <c r="C4" s="20"/>
      <c r="D4" s="20"/>
      <c r="E4" s="20"/>
      <c r="F4" s="20"/>
      <c r="G4" s="20"/>
      <c r="H4" s="20"/>
      <c r="I4" s="20"/>
      <c r="J4" s="20"/>
      <c r="K4" s="20"/>
      <c r="L4" s="20"/>
      <c r="M4" s="20"/>
      <c r="N4" s="20"/>
    </row>
    <row r="5" spans="2:14" ht="15.6">
      <c r="B5" s="20"/>
      <c r="C5" s="20"/>
      <c r="D5" s="20"/>
      <c r="E5" s="20"/>
      <c r="F5" s="20"/>
      <c r="G5" s="21"/>
      <c r="H5" s="22"/>
      <c r="I5" s="22"/>
      <c r="J5" s="22"/>
      <c r="K5" s="22"/>
      <c r="L5" s="22"/>
      <c r="M5" s="22"/>
      <c r="N5" s="23"/>
    </row>
    <row r="6" spans="2:14" ht="14.4" customHeight="1" thickBot="1">
      <c r="B6" s="130" t="s">
        <v>38</v>
      </c>
      <c r="C6" s="130"/>
      <c r="D6" s="130"/>
      <c r="E6" s="125">
        <f>'MORTALIDAD ESTANDARIZADA'!$B$18</f>
        <v>341.16111111111115</v>
      </c>
      <c r="F6" s="20"/>
      <c r="G6" s="131" t="s">
        <v>32</v>
      </c>
      <c r="H6" s="132"/>
      <c r="I6" s="132"/>
      <c r="J6" s="132"/>
      <c r="K6" s="132"/>
      <c r="L6" s="135" t="s">
        <v>34</v>
      </c>
      <c r="M6" s="135" t="s">
        <v>33</v>
      </c>
      <c r="N6" s="128">
        <f>F10</f>
        <v>14.655832207005487</v>
      </c>
    </row>
    <row r="7" spans="2:14" ht="15.6">
      <c r="B7" s="130" t="s">
        <v>31</v>
      </c>
      <c r="C7" s="130"/>
      <c r="D7" s="130"/>
      <c r="E7" s="124">
        <f>'MORTALIDAD ESTANDARIZADA'!$E$18</f>
        <v>50</v>
      </c>
      <c r="F7" s="20"/>
      <c r="G7" s="133" t="s">
        <v>37</v>
      </c>
      <c r="H7" s="134"/>
      <c r="I7" s="134"/>
      <c r="J7" s="134"/>
      <c r="K7" s="134"/>
      <c r="L7" s="135"/>
      <c r="M7" s="135"/>
      <c r="N7" s="128"/>
    </row>
    <row r="8" spans="2:14" ht="15.6">
      <c r="B8" s="20"/>
      <c r="C8" s="20"/>
      <c r="D8" s="20"/>
      <c r="E8" s="20"/>
      <c r="F8" s="20"/>
      <c r="G8" s="24"/>
      <c r="H8" s="25"/>
      <c r="I8" s="25"/>
      <c r="J8" s="25"/>
      <c r="K8" s="25"/>
      <c r="L8" s="25"/>
      <c r="M8" s="25"/>
      <c r="N8" s="26"/>
    </row>
    <row r="9" spans="2:14" ht="15.6">
      <c r="B9" s="20"/>
      <c r="C9" s="20"/>
      <c r="D9" s="20"/>
      <c r="E9" s="20"/>
      <c r="F9" s="20"/>
      <c r="G9" s="20"/>
      <c r="H9" s="20"/>
      <c r="I9" s="20"/>
      <c r="J9" s="20"/>
      <c r="K9" s="20"/>
      <c r="L9" s="20"/>
      <c r="M9" s="20"/>
      <c r="N9" s="20"/>
    </row>
    <row r="10" spans="2:14" ht="15.6">
      <c r="B10" s="187" t="s">
        <v>115</v>
      </c>
      <c r="C10" s="188"/>
      <c r="D10" s="188"/>
      <c r="E10" s="188"/>
      <c r="F10" s="189">
        <f>((E7)/(E6))*100</f>
        <v>14.655832207005487</v>
      </c>
      <c r="G10" s="20"/>
      <c r="H10" s="20"/>
      <c r="I10" s="20"/>
      <c r="J10" s="20"/>
      <c r="K10" s="20"/>
      <c r="L10" s="20"/>
      <c r="M10" s="20"/>
      <c r="N10" s="20"/>
    </row>
    <row r="11" spans="2:14" ht="15.6">
      <c r="E11" s="123" t="s">
        <v>112</v>
      </c>
      <c r="F11" s="190">
        <f>POWER(1-1/(E7*9)-(1.96/(SQRT(E7)*3)),3)*(E7/(E6/100))</f>
        <v>10.876940672452307</v>
      </c>
      <c r="G11" s="20"/>
      <c r="H11" s="20"/>
      <c r="I11" s="20"/>
      <c r="J11" s="20"/>
      <c r="K11" s="20"/>
      <c r="L11" s="20"/>
      <c r="M11" s="20"/>
      <c r="N11" s="20"/>
    </row>
    <row r="12" spans="2:14">
      <c r="E12" s="123" t="s">
        <v>113</v>
      </c>
      <c r="F12" s="190">
        <f>POWER(1-1/((E7+1)*9)+(1.96/(SQRT(E7+1)*3)),3)*((E7+1)/(E6/100))</f>
        <v>19.322384568235965</v>
      </c>
    </row>
    <row r="17" spans="5:10" ht="13.8" customHeight="1">
      <c r="E17" s="178" t="s">
        <v>121</v>
      </c>
      <c r="F17" s="179"/>
      <c r="G17" s="179"/>
      <c r="H17" s="179"/>
      <c r="I17" s="179"/>
      <c r="J17" s="180"/>
    </row>
    <row r="18" spans="5:10">
      <c r="E18" s="181"/>
      <c r="F18" s="182"/>
      <c r="G18" s="182"/>
      <c r="H18" s="182"/>
      <c r="I18" s="182"/>
      <c r="J18" s="183"/>
    </row>
    <row r="19" spans="5:10">
      <c r="E19" s="181"/>
      <c r="F19" s="182"/>
      <c r="G19" s="182"/>
      <c r="H19" s="182"/>
      <c r="I19" s="182"/>
      <c r="J19" s="183"/>
    </row>
    <row r="20" spans="5:10">
      <c r="E20" s="181"/>
      <c r="F20" s="182"/>
      <c r="G20" s="182"/>
      <c r="H20" s="182"/>
      <c r="I20" s="182"/>
      <c r="J20" s="183"/>
    </row>
    <row r="21" spans="5:10">
      <c r="E21" s="181"/>
      <c r="F21" s="182"/>
      <c r="G21" s="182"/>
      <c r="H21" s="182"/>
      <c r="I21" s="182"/>
      <c r="J21" s="183"/>
    </row>
    <row r="22" spans="5:10">
      <c r="E22" s="181"/>
      <c r="F22" s="182"/>
      <c r="G22" s="182"/>
      <c r="H22" s="182"/>
      <c r="I22" s="182"/>
      <c r="J22" s="183"/>
    </row>
    <row r="23" spans="5:10">
      <c r="E23" s="181"/>
      <c r="F23" s="182"/>
      <c r="G23" s="182"/>
      <c r="H23" s="182"/>
      <c r="I23" s="182"/>
      <c r="J23" s="183"/>
    </row>
    <row r="24" spans="5:10">
      <c r="E24" s="181"/>
      <c r="F24" s="182"/>
      <c r="G24" s="182"/>
      <c r="H24" s="182"/>
      <c r="I24" s="182"/>
      <c r="J24" s="183"/>
    </row>
    <row r="25" spans="5:10">
      <c r="E25" s="181"/>
      <c r="F25" s="182"/>
      <c r="G25" s="182"/>
      <c r="H25" s="182"/>
      <c r="I25" s="182"/>
      <c r="J25" s="183"/>
    </row>
    <row r="26" spans="5:10">
      <c r="E26" s="181"/>
      <c r="F26" s="182"/>
      <c r="G26" s="182"/>
      <c r="H26" s="182"/>
      <c r="I26" s="182"/>
      <c r="J26" s="183"/>
    </row>
    <row r="27" spans="5:10">
      <c r="E27" s="181"/>
      <c r="F27" s="182"/>
      <c r="G27" s="182"/>
      <c r="H27" s="182"/>
      <c r="I27" s="182"/>
      <c r="J27" s="183"/>
    </row>
    <row r="28" spans="5:10">
      <c r="E28" s="184"/>
      <c r="F28" s="185"/>
      <c r="G28" s="185"/>
      <c r="H28" s="185"/>
      <c r="I28" s="185"/>
      <c r="J28" s="186"/>
    </row>
    <row r="29" spans="5:10">
      <c r="E29" s="177"/>
      <c r="F29" s="177"/>
      <c r="G29" s="177"/>
      <c r="H29" s="177"/>
      <c r="I29" s="177"/>
      <c r="J29" s="177"/>
    </row>
    <row r="30" spans="5:10">
      <c r="E30" s="177"/>
      <c r="F30" s="177"/>
      <c r="G30" s="177"/>
      <c r="H30" s="177"/>
      <c r="I30" s="177"/>
      <c r="J30" s="177"/>
    </row>
    <row r="31" spans="5:10">
      <c r="E31" s="177"/>
      <c r="F31" s="177"/>
      <c r="G31" s="177"/>
      <c r="H31" s="177"/>
      <c r="I31" s="177"/>
      <c r="J31" s="177"/>
    </row>
    <row r="32" spans="5:10">
      <c r="E32" s="177"/>
      <c r="F32" s="177"/>
      <c r="G32" s="177"/>
      <c r="H32" s="177"/>
      <c r="I32" s="177"/>
      <c r="J32" s="177"/>
    </row>
  </sheetData>
  <mergeCells count="9">
    <mergeCell ref="D2:N3"/>
    <mergeCell ref="E17:J28"/>
    <mergeCell ref="N6:N7"/>
    <mergeCell ref="B6:D6"/>
    <mergeCell ref="G7:K7"/>
    <mergeCell ref="B7:D7"/>
    <mergeCell ref="G6:K6"/>
    <mergeCell ref="L6:L7"/>
    <mergeCell ref="M6:M7"/>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O152"/>
  <sheetViews>
    <sheetView workbookViewId="0">
      <selection activeCell="K2" sqref="K2:O22"/>
    </sheetView>
  </sheetViews>
  <sheetFormatPr baseColWidth="10" defaultRowHeight="14.4"/>
  <cols>
    <col min="1" max="1" width="6.44140625" customWidth="1"/>
    <col min="2" max="3" width="8" customWidth="1"/>
    <col min="5" max="5" width="12" customWidth="1"/>
    <col min="6" max="6" width="20.109375" customWidth="1"/>
    <col min="7" max="7" width="27.88671875" customWidth="1"/>
    <col min="8" max="8" width="24.6640625" customWidth="1"/>
    <col min="9" max="9" width="12.5546875" customWidth="1"/>
    <col min="10" max="10" width="9.5546875" customWidth="1"/>
    <col min="15" max="15" width="13.109375" customWidth="1"/>
  </cols>
  <sheetData>
    <row r="1" spans="5:15" ht="15.6">
      <c r="E1" s="3" t="s">
        <v>26</v>
      </c>
      <c r="F1" s="4" t="s">
        <v>27</v>
      </c>
      <c r="G1" s="4" t="s">
        <v>81</v>
      </c>
      <c r="H1" s="109" t="s">
        <v>88</v>
      </c>
      <c r="I1" s="5"/>
    </row>
    <row r="2" spans="5:15" ht="15.6">
      <c r="E2" s="6" t="s">
        <v>3</v>
      </c>
      <c r="F2" s="7" t="s">
        <v>0</v>
      </c>
      <c r="G2" s="7" t="s">
        <v>1</v>
      </c>
      <c r="H2" s="8" t="s">
        <v>2</v>
      </c>
      <c r="I2" s="9" t="s">
        <v>39</v>
      </c>
      <c r="K2" s="168" t="s">
        <v>122</v>
      </c>
      <c r="L2" s="191"/>
      <c r="M2" s="191"/>
      <c r="N2" s="191"/>
      <c r="O2" s="192"/>
    </row>
    <row r="3" spans="5:15" ht="15.6">
      <c r="E3" s="10" t="s">
        <v>4</v>
      </c>
      <c r="F3" s="11">
        <v>43101</v>
      </c>
      <c r="G3" s="11">
        <v>43465</v>
      </c>
      <c r="H3" s="1">
        <f t="shared" ref="H3:H5" si="0">YEARFRAC(F3,G3)</f>
        <v>1</v>
      </c>
      <c r="I3" s="12"/>
      <c r="K3" s="193"/>
      <c r="L3" s="194"/>
      <c r="M3" s="194"/>
      <c r="N3" s="194"/>
      <c r="O3" s="195"/>
    </row>
    <row r="4" spans="5:15" ht="15.6">
      <c r="E4" s="10" t="s">
        <v>7</v>
      </c>
      <c r="F4" s="11">
        <v>43101</v>
      </c>
      <c r="G4" s="11">
        <v>43465</v>
      </c>
      <c r="H4" s="1">
        <f t="shared" si="0"/>
        <v>1</v>
      </c>
      <c r="I4" s="12"/>
      <c r="K4" s="193"/>
      <c r="L4" s="194"/>
      <c r="M4" s="194"/>
      <c r="N4" s="194"/>
      <c r="O4" s="195"/>
    </row>
    <row r="5" spans="5:15" ht="15.6" customHeight="1">
      <c r="E5" s="10" t="s">
        <v>10</v>
      </c>
      <c r="F5" s="11">
        <v>43323</v>
      </c>
      <c r="G5" s="11">
        <v>43465</v>
      </c>
      <c r="H5" s="1">
        <f t="shared" si="0"/>
        <v>0.3888888888888889</v>
      </c>
      <c r="I5" s="12"/>
      <c r="K5" s="193"/>
      <c r="L5" s="194"/>
      <c r="M5" s="194"/>
      <c r="N5" s="194"/>
      <c r="O5" s="195"/>
    </row>
    <row r="6" spans="5:15" ht="18">
      <c r="E6" s="136" t="s">
        <v>89</v>
      </c>
      <c r="F6" s="137"/>
      <c r="G6" s="137"/>
      <c r="H6" s="110">
        <f>SUM(H3:H5)</f>
        <v>2.3888888888888888</v>
      </c>
      <c r="I6" s="111">
        <f>SUM(I3:I5)</f>
        <v>0</v>
      </c>
      <c r="K6" s="193"/>
      <c r="L6" s="194"/>
      <c r="M6" s="194"/>
      <c r="N6" s="194"/>
      <c r="O6" s="195"/>
    </row>
    <row r="7" spans="5:15" ht="15.6">
      <c r="E7" s="3" t="s">
        <v>26</v>
      </c>
      <c r="F7" s="4" t="s">
        <v>27</v>
      </c>
      <c r="G7" s="4" t="s">
        <v>81</v>
      </c>
      <c r="H7" s="109" t="s">
        <v>90</v>
      </c>
      <c r="I7" s="5"/>
      <c r="K7" s="193"/>
      <c r="L7" s="194"/>
      <c r="M7" s="194"/>
      <c r="N7" s="194"/>
      <c r="O7" s="195"/>
    </row>
    <row r="8" spans="5:15" ht="15.6">
      <c r="E8" s="6" t="s">
        <v>3</v>
      </c>
      <c r="F8" s="7" t="s">
        <v>0</v>
      </c>
      <c r="G8" s="7" t="s">
        <v>1</v>
      </c>
      <c r="H8" s="8" t="s">
        <v>2</v>
      </c>
      <c r="I8" s="9" t="s">
        <v>39</v>
      </c>
      <c r="K8" s="193"/>
      <c r="L8" s="194"/>
      <c r="M8" s="194"/>
      <c r="N8" s="194"/>
      <c r="O8" s="195"/>
    </row>
    <row r="9" spans="5:15" ht="15.6">
      <c r="E9" s="10" t="s">
        <v>16</v>
      </c>
      <c r="F9" s="11">
        <v>43101</v>
      </c>
      <c r="G9" s="11">
        <v>43465</v>
      </c>
      <c r="H9" s="1">
        <f t="shared" ref="H9:H19" si="1">YEARFRAC(F9,G9)</f>
        <v>1</v>
      </c>
      <c r="I9" s="12"/>
      <c r="K9" s="193"/>
      <c r="L9" s="194"/>
      <c r="M9" s="194"/>
      <c r="N9" s="194"/>
      <c r="O9" s="195"/>
    </row>
    <row r="10" spans="5:15" ht="15.6">
      <c r="E10" s="10" t="s">
        <v>18</v>
      </c>
      <c r="F10" s="11">
        <v>43101</v>
      </c>
      <c r="G10" s="11">
        <v>43465</v>
      </c>
      <c r="H10" s="1">
        <f t="shared" si="1"/>
        <v>1</v>
      </c>
      <c r="I10" s="12"/>
      <c r="K10" s="193"/>
      <c r="L10" s="194"/>
      <c r="M10" s="194"/>
      <c r="N10" s="194"/>
      <c r="O10" s="195"/>
    </row>
    <row r="11" spans="5:15" ht="15.6">
      <c r="E11" s="10" t="s">
        <v>21</v>
      </c>
      <c r="F11" s="11">
        <v>43195</v>
      </c>
      <c r="G11" s="11">
        <v>43465</v>
      </c>
      <c r="H11" s="1">
        <f t="shared" si="1"/>
        <v>0.73888888888888893</v>
      </c>
      <c r="I11" s="12"/>
      <c r="K11" s="193"/>
      <c r="L11" s="194"/>
      <c r="M11" s="194"/>
      <c r="N11" s="194"/>
      <c r="O11" s="195"/>
    </row>
    <row r="12" spans="5:15" ht="15.6">
      <c r="E12" s="10" t="s">
        <v>10</v>
      </c>
      <c r="F12" s="11">
        <v>43323</v>
      </c>
      <c r="G12" s="11">
        <v>43465</v>
      </c>
      <c r="H12" s="1">
        <f t="shared" si="1"/>
        <v>0.3888888888888889</v>
      </c>
      <c r="I12" s="12"/>
      <c r="K12" s="193"/>
      <c r="L12" s="194"/>
      <c r="M12" s="194"/>
      <c r="N12" s="194"/>
      <c r="O12" s="195"/>
    </row>
    <row r="13" spans="5:15" ht="15.6">
      <c r="E13" s="10" t="s">
        <v>24</v>
      </c>
      <c r="F13" s="11">
        <v>43354</v>
      </c>
      <c r="G13" s="11">
        <v>43465</v>
      </c>
      <c r="H13" s="1">
        <f t="shared" si="1"/>
        <v>0.30555555555555558</v>
      </c>
      <c r="I13" s="12"/>
      <c r="K13" s="193"/>
      <c r="L13" s="194"/>
      <c r="M13" s="194"/>
      <c r="N13" s="194"/>
      <c r="O13" s="195"/>
    </row>
    <row r="14" spans="5:15" ht="15.6">
      <c r="E14" s="10" t="s">
        <v>17</v>
      </c>
      <c r="F14" s="11">
        <v>43142</v>
      </c>
      <c r="G14" s="11">
        <v>43446</v>
      </c>
      <c r="H14" s="1">
        <f t="shared" si="1"/>
        <v>0.83611111111111114</v>
      </c>
      <c r="I14" s="12"/>
      <c r="K14" s="193"/>
      <c r="L14" s="194"/>
      <c r="M14" s="194"/>
      <c r="N14" s="194"/>
      <c r="O14" s="195"/>
    </row>
    <row r="15" spans="5:15" ht="15.6">
      <c r="E15" s="10" t="s">
        <v>14</v>
      </c>
      <c r="F15" s="11">
        <v>43354</v>
      </c>
      <c r="G15" s="11">
        <v>43434</v>
      </c>
      <c r="H15" s="1">
        <f t="shared" si="1"/>
        <v>0.21944444444444444</v>
      </c>
      <c r="I15" s="12"/>
      <c r="K15" s="193"/>
      <c r="L15" s="194"/>
      <c r="M15" s="194"/>
      <c r="N15" s="194"/>
      <c r="O15" s="195"/>
    </row>
    <row r="16" spans="5:15" ht="15.6">
      <c r="E16" s="10" t="s">
        <v>20</v>
      </c>
      <c r="F16" s="11">
        <v>43191</v>
      </c>
      <c r="G16" s="11">
        <v>43425</v>
      </c>
      <c r="H16" s="1">
        <f t="shared" si="1"/>
        <v>0.63888888888888884</v>
      </c>
      <c r="I16" s="12"/>
      <c r="K16" s="193"/>
      <c r="L16" s="194"/>
      <c r="M16" s="194"/>
      <c r="N16" s="194"/>
      <c r="O16" s="195"/>
    </row>
    <row r="17" spans="5:15" ht="15.6">
      <c r="E17" s="10" t="s">
        <v>23</v>
      </c>
      <c r="F17" s="11">
        <v>43302</v>
      </c>
      <c r="G17" s="11">
        <v>43400</v>
      </c>
      <c r="H17" s="1">
        <f t="shared" si="1"/>
        <v>0.26666666666666666</v>
      </c>
      <c r="I17" s="12"/>
      <c r="K17" s="193"/>
      <c r="L17" s="194"/>
      <c r="M17" s="194"/>
      <c r="N17" s="194"/>
      <c r="O17" s="195"/>
    </row>
    <row r="18" spans="5:15" ht="15.6">
      <c r="E18" s="10" t="s">
        <v>5</v>
      </c>
      <c r="F18" s="11">
        <v>43101</v>
      </c>
      <c r="G18" s="11">
        <v>43393</v>
      </c>
      <c r="H18" s="1">
        <f t="shared" si="1"/>
        <v>0.80277777777777781</v>
      </c>
      <c r="I18" s="12"/>
      <c r="K18" s="193"/>
      <c r="L18" s="194"/>
      <c r="M18" s="194"/>
      <c r="N18" s="194"/>
      <c r="O18" s="195"/>
    </row>
    <row r="19" spans="5:15" ht="15.6">
      <c r="E19" s="10" t="s">
        <v>6</v>
      </c>
      <c r="F19" s="11">
        <v>43101</v>
      </c>
      <c r="G19" s="11">
        <v>43131</v>
      </c>
      <c r="H19" s="1">
        <f t="shared" si="1"/>
        <v>8.3333333333333329E-2</v>
      </c>
      <c r="I19" s="12"/>
      <c r="K19" s="193"/>
      <c r="L19" s="194"/>
      <c r="M19" s="194"/>
      <c r="N19" s="194"/>
      <c r="O19" s="195"/>
    </row>
    <row r="20" spans="5:15" ht="18">
      <c r="E20" s="136" t="s">
        <v>89</v>
      </c>
      <c r="F20" s="137"/>
      <c r="G20" s="137"/>
      <c r="H20" s="110">
        <f>SUM(H9:H19)</f>
        <v>6.2805555555555559</v>
      </c>
      <c r="I20" s="111">
        <f>SUM(I9:I19)</f>
        <v>0</v>
      </c>
      <c r="K20" s="193"/>
      <c r="L20" s="194"/>
      <c r="M20" s="194"/>
      <c r="N20" s="194"/>
      <c r="O20" s="195"/>
    </row>
    <row r="21" spans="5:15" ht="15.6">
      <c r="E21" s="3" t="s">
        <v>26</v>
      </c>
      <c r="F21" s="4" t="s">
        <v>27</v>
      </c>
      <c r="G21" s="4" t="s">
        <v>81</v>
      </c>
      <c r="H21" s="109" t="s">
        <v>91</v>
      </c>
      <c r="I21" s="5"/>
      <c r="K21" s="193"/>
      <c r="L21" s="194"/>
      <c r="M21" s="194"/>
      <c r="N21" s="194"/>
      <c r="O21" s="195"/>
    </row>
    <row r="22" spans="5:15" ht="15.6">
      <c r="E22" s="6" t="s">
        <v>3</v>
      </c>
      <c r="F22" s="7" t="s">
        <v>0</v>
      </c>
      <c r="G22" s="7" t="s">
        <v>1</v>
      </c>
      <c r="H22" s="8" t="s">
        <v>2</v>
      </c>
      <c r="I22" s="9" t="s">
        <v>39</v>
      </c>
      <c r="K22" s="196"/>
      <c r="L22" s="197"/>
      <c r="M22" s="197"/>
      <c r="N22" s="197"/>
      <c r="O22" s="198"/>
    </row>
    <row r="23" spans="5:15" ht="15.6">
      <c r="E23" s="10" t="s">
        <v>4</v>
      </c>
      <c r="F23" s="11">
        <v>43101</v>
      </c>
      <c r="G23" s="11">
        <v>43465</v>
      </c>
      <c r="H23" s="1">
        <f t="shared" ref="H23:H29" si="2">YEARFRAC(F23,G23)</f>
        <v>1</v>
      </c>
      <c r="I23" s="12"/>
    </row>
    <row r="24" spans="5:15" ht="15.6">
      <c r="E24" s="10" t="s">
        <v>7</v>
      </c>
      <c r="F24" s="11">
        <v>43101</v>
      </c>
      <c r="G24" s="11">
        <v>43465</v>
      </c>
      <c r="H24" s="1">
        <f t="shared" si="2"/>
        <v>1</v>
      </c>
      <c r="I24" s="12"/>
    </row>
    <row r="25" spans="5:15" ht="15.6">
      <c r="E25" s="10" t="s">
        <v>14</v>
      </c>
      <c r="F25" s="11">
        <v>43354</v>
      </c>
      <c r="G25" s="11">
        <v>43434</v>
      </c>
      <c r="H25" s="1">
        <f t="shared" si="2"/>
        <v>0.21944444444444444</v>
      </c>
      <c r="I25" s="12"/>
    </row>
    <row r="26" spans="5:15" ht="15.6">
      <c r="E26" s="10" t="s">
        <v>20</v>
      </c>
      <c r="F26" s="11">
        <v>43191</v>
      </c>
      <c r="G26" s="11">
        <v>43425</v>
      </c>
      <c r="H26" s="1">
        <f t="shared" si="2"/>
        <v>0.63888888888888884</v>
      </c>
      <c r="I26" s="12"/>
    </row>
    <row r="27" spans="5:15" ht="15.6">
      <c r="E27" s="10" t="s">
        <v>23</v>
      </c>
      <c r="F27" s="11">
        <v>43302</v>
      </c>
      <c r="G27" s="11">
        <v>43400</v>
      </c>
      <c r="H27" s="1">
        <f t="shared" si="2"/>
        <v>0.26666666666666666</v>
      </c>
      <c r="I27" s="12"/>
    </row>
    <row r="28" spans="5:15" ht="15.6">
      <c r="E28" s="10" t="s">
        <v>5</v>
      </c>
      <c r="F28" s="11">
        <v>43101</v>
      </c>
      <c r="G28" s="11">
        <v>43393</v>
      </c>
      <c r="H28" s="1">
        <f t="shared" si="2"/>
        <v>0.80277777777777781</v>
      </c>
      <c r="I28" s="12">
        <v>1</v>
      </c>
    </row>
    <row r="29" spans="5:15" ht="15.6">
      <c r="E29" s="10" t="s">
        <v>6</v>
      </c>
      <c r="F29" s="11">
        <v>43101</v>
      </c>
      <c r="G29" s="11">
        <v>43131</v>
      </c>
      <c r="H29" s="1">
        <f t="shared" si="2"/>
        <v>8.3333333333333329E-2</v>
      </c>
      <c r="I29" s="12"/>
    </row>
    <row r="30" spans="5:15" ht="18">
      <c r="E30" s="136" t="s">
        <v>89</v>
      </c>
      <c r="F30" s="137"/>
      <c r="G30" s="137"/>
      <c r="H30" s="110">
        <f>SUM(H23:H29)</f>
        <v>4.0111111111111111</v>
      </c>
      <c r="I30" s="111">
        <f>SUM(I23:I29)</f>
        <v>1</v>
      </c>
    </row>
    <row r="31" spans="5:15" ht="15.6">
      <c r="E31" s="3" t="s">
        <v>26</v>
      </c>
      <c r="F31" s="4" t="s">
        <v>27</v>
      </c>
      <c r="G31" s="4" t="s">
        <v>81</v>
      </c>
      <c r="H31" s="109" t="s">
        <v>92</v>
      </c>
      <c r="I31" s="5"/>
    </row>
    <row r="32" spans="5:15" ht="15.6">
      <c r="E32" s="6" t="s">
        <v>3</v>
      </c>
      <c r="F32" s="7" t="s">
        <v>0</v>
      </c>
      <c r="G32" s="7" t="s">
        <v>1</v>
      </c>
      <c r="H32" s="8" t="s">
        <v>2</v>
      </c>
      <c r="I32" s="9" t="s">
        <v>39</v>
      </c>
    </row>
    <row r="33" spans="5:9" ht="15.6">
      <c r="E33" s="10" t="s">
        <v>4</v>
      </c>
      <c r="F33" s="11">
        <v>43101</v>
      </c>
      <c r="G33" s="11">
        <v>43465</v>
      </c>
      <c r="H33" s="1">
        <f t="shared" ref="H33:H45" si="3">YEARFRAC(F33,G33)</f>
        <v>1</v>
      </c>
      <c r="I33" s="12"/>
    </row>
    <row r="34" spans="5:9" ht="15.6">
      <c r="E34" s="10" t="s">
        <v>7</v>
      </c>
      <c r="F34" s="11">
        <v>43101</v>
      </c>
      <c r="G34" s="11">
        <v>43465</v>
      </c>
      <c r="H34" s="1">
        <f t="shared" si="3"/>
        <v>1</v>
      </c>
      <c r="I34" s="12"/>
    </row>
    <row r="35" spans="5:9" ht="15.6">
      <c r="E35" s="10" t="s">
        <v>8</v>
      </c>
      <c r="F35" s="11">
        <v>43101</v>
      </c>
      <c r="G35" s="11">
        <v>43465</v>
      </c>
      <c r="H35" s="1">
        <f t="shared" si="3"/>
        <v>1</v>
      </c>
      <c r="I35" s="12"/>
    </row>
    <row r="36" spans="5:9" ht="15.6">
      <c r="E36" s="10" t="s">
        <v>21</v>
      </c>
      <c r="F36" s="11">
        <v>43195</v>
      </c>
      <c r="G36" s="11">
        <v>43465</v>
      </c>
      <c r="H36" s="1">
        <f t="shared" si="3"/>
        <v>0.73888888888888893</v>
      </c>
      <c r="I36" s="12"/>
    </row>
    <row r="37" spans="5:9" ht="15.6">
      <c r="E37" s="10" t="s">
        <v>22</v>
      </c>
      <c r="F37" s="11">
        <v>43237</v>
      </c>
      <c r="G37" s="11">
        <v>43465</v>
      </c>
      <c r="H37" s="1">
        <f t="shared" si="3"/>
        <v>0.62222222222222223</v>
      </c>
      <c r="I37" s="12">
        <v>1</v>
      </c>
    </row>
    <row r="38" spans="5:9" ht="15.6">
      <c r="E38" s="10" t="s">
        <v>10</v>
      </c>
      <c r="F38" s="11">
        <v>43323</v>
      </c>
      <c r="G38" s="11">
        <v>43465</v>
      </c>
      <c r="H38" s="1">
        <f t="shared" si="3"/>
        <v>0.3888888888888889</v>
      </c>
      <c r="I38" s="12"/>
    </row>
    <row r="39" spans="5:9" ht="15.6">
      <c r="E39" s="10" t="s">
        <v>24</v>
      </c>
      <c r="F39" s="11">
        <v>43354</v>
      </c>
      <c r="G39" s="11">
        <v>43465</v>
      </c>
      <c r="H39" s="1">
        <f t="shared" si="3"/>
        <v>0.30555555555555558</v>
      </c>
      <c r="I39" s="12"/>
    </row>
    <row r="40" spans="5:9" ht="15.6">
      <c r="E40" s="10" t="s">
        <v>17</v>
      </c>
      <c r="F40" s="11">
        <v>43142</v>
      </c>
      <c r="G40" s="11">
        <v>43446</v>
      </c>
      <c r="H40" s="1">
        <f t="shared" si="3"/>
        <v>0.83611111111111114</v>
      </c>
      <c r="I40" s="12"/>
    </row>
    <row r="41" spans="5:9" ht="15.6">
      <c r="E41" s="10" t="s">
        <v>14</v>
      </c>
      <c r="F41" s="11">
        <v>43354</v>
      </c>
      <c r="G41" s="11">
        <v>43434</v>
      </c>
      <c r="H41" s="1">
        <f t="shared" si="3"/>
        <v>0.21944444444444444</v>
      </c>
      <c r="I41" s="12"/>
    </row>
    <row r="42" spans="5:9" ht="15.6">
      <c r="E42" s="10" t="s">
        <v>20</v>
      </c>
      <c r="F42" s="11">
        <v>43191</v>
      </c>
      <c r="G42" s="11">
        <v>43425</v>
      </c>
      <c r="H42" s="1">
        <f t="shared" si="3"/>
        <v>0.63888888888888884</v>
      </c>
      <c r="I42" s="12">
        <v>1</v>
      </c>
    </row>
    <row r="43" spans="5:9" ht="15.6">
      <c r="E43" s="10" t="s">
        <v>23</v>
      </c>
      <c r="F43" s="11">
        <v>43302</v>
      </c>
      <c r="G43" s="11">
        <v>43400</v>
      </c>
      <c r="H43" s="1">
        <f t="shared" si="3"/>
        <v>0.26666666666666666</v>
      </c>
      <c r="I43" s="12"/>
    </row>
    <row r="44" spans="5:9" ht="15.6">
      <c r="E44" s="10" t="s">
        <v>5</v>
      </c>
      <c r="F44" s="11">
        <v>43101</v>
      </c>
      <c r="G44" s="11">
        <v>43393</v>
      </c>
      <c r="H44" s="1">
        <f t="shared" si="3"/>
        <v>0.80277777777777781</v>
      </c>
      <c r="I44" s="12"/>
    </row>
    <row r="45" spans="5:9" ht="15.6">
      <c r="E45" s="10" t="s">
        <v>6</v>
      </c>
      <c r="F45" s="11">
        <v>43101</v>
      </c>
      <c r="G45" s="11">
        <v>43131</v>
      </c>
      <c r="H45" s="1">
        <f t="shared" si="3"/>
        <v>8.3333333333333329E-2</v>
      </c>
      <c r="I45" s="12"/>
    </row>
    <row r="46" spans="5:9" ht="18">
      <c r="E46" s="136" t="s">
        <v>89</v>
      </c>
      <c r="F46" s="137"/>
      <c r="G46" s="137"/>
      <c r="H46" s="110">
        <f>SUM(H33:H45)</f>
        <v>7.9027777777777777</v>
      </c>
      <c r="I46" s="111">
        <f>SUM(I33:I45)</f>
        <v>2</v>
      </c>
    </row>
    <row r="47" spans="5:9" ht="15.6">
      <c r="E47" s="3" t="s">
        <v>26</v>
      </c>
      <c r="F47" s="4" t="s">
        <v>27</v>
      </c>
      <c r="G47" s="4" t="s">
        <v>81</v>
      </c>
      <c r="H47" s="109" t="s">
        <v>93</v>
      </c>
      <c r="I47" s="5"/>
    </row>
    <row r="48" spans="5:9" ht="15.6">
      <c r="E48" s="6" t="s">
        <v>3</v>
      </c>
      <c r="F48" s="7" t="s">
        <v>0</v>
      </c>
      <c r="G48" s="7" t="s">
        <v>1</v>
      </c>
      <c r="H48" s="8" t="s">
        <v>2</v>
      </c>
      <c r="I48" s="9" t="s">
        <v>39</v>
      </c>
    </row>
    <row r="49" spans="5:9" ht="15.6">
      <c r="E49" s="10" t="s">
        <v>15</v>
      </c>
      <c r="F49" s="11">
        <v>43101</v>
      </c>
      <c r="G49" s="11">
        <v>43465</v>
      </c>
      <c r="H49" s="1">
        <f t="shared" ref="H49:H62" si="4">YEARFRAC(F49,G49)</f>
        <v>1</v>
      </c>
      <c r="I49" s="12"/>
    </row>
    <row r="50" spans="5:9" ht="15.6">
      <c r="E50" s="10" t="s">
        <v>16</v>
      </c>
      <c r="F50" s="11">
        <v>43101</v>
      </c>
      <c r="G50" s="11">
        <v>43465</v>
      </c>
      <c r="H50" s="1">
        <f t="shared" si="4"/>
        <v>1</v>
      </c>
      <c r="I50" s="12"/>
    </row>
    <row r="51" spans="5:9" ht="15.6">
      <c r="E51" s="10" t="s">
        <v>18</v>
      </c>
      <c r="F51" s="11">
        <v>43101</v>
      </c>
      <c r="G51" s="11">
        <v>43465</v>
      </c>
      <c r="H51" s="1">
        <f t="shared" si="4"/>
        <v>1</v>
      </c>
      <c r="I51" s="12"/>
    </row>
    <row r="52" spans="5:9" ht="15.6">
      <c r="E52" s="10" t="s">
        <v>19</v>
      </c>
      <c r="F52" s="11">
        <v>43101</v>
      </c>
      <c r="G52" s="11">
        <v>43465</v>
      </c>
      <c r="H52" s="1">
        <f t="shared" si="4"/>
        <v>1</v>
      </c>
      <c r="I52" s="12">
        <v>1</v>
      </c>
    </row>
    <row r="53" spans="5:9" ht="15.6">
      <c r="E53" s="10" t="s">
        <v>21</v>
      </c>
      <c r="F53" s="11">
        <v>43195</v>
      </c>
      <c r="G53" s="11">
        <v>43465</v>
      </c>
      <c r="H53" s="1">
        <f t="shared" si="4"/>
        <v>0.73888888888888893</v>
      </c>
      <c r="I53" s="12"/>
    </row>
    <row r="54" spans="5:9" ht="15.6">
      <c r="E54" s="10" t="s">
        <v>22</v>
      </c>
      <c r="F54" s="11">
        <v>43237</v>
      </c>
      <c r="G54" s="11">
        <v>43465</v>
      </c>
      <c r="H54" s="1">
        <f t="shared" si="4"/>
        <v>0.62222222222222223</v>
      </c>
      <c r="I54" s="12"/>
    </row>
    <row r="55" spans="5:9" ht="15.6">
      <c r="E55" s="10" t="s">
        <v>10</v>
      </c>
      <c r="F55" s="11">
        <v>43323</v>
      </c>
      <c r="G55" s="11">
        <v>43465</v>
      </c>
      <c r="H55" s="1">
        <f t="shared" si="4"/>
        <v>0.3888888888888889</v>
      </c>
      <c r="I55" s="12"/>
    </row>
    <row r="56" spans="5:9" ht="15.6">
      <c r="E56" s="10" t="s">
        <v>24</v>
      </c>
      <c r="F56" s="11">
        <v>43354</v>
      </c>
      <c r="G56" s="11">
        <v>43465</v>
      </c>
      <c r="H56" s="1">
        <f t="shared" si="4"/>
        <v>0.30555555555555558</v>
      </c>
      <c r="I56" s="12"/>
    </row>
    <row r="57" spans="5:9" ht="15.6">
      <c r="E57" s="10" t="s">
        <v>17</v>
      </c>
      <c r="F57" s="11">
        <v>43142</v>
      </c>
      <c r="G57" s="11">
        <v>43446</v>
      </c>
      <c r="H57" s="1">
        <f t="shared" si="4"/>
        <v>0.83611111111111114</v>
      </c>
      <c r="I57" s="12"/>
    </row>
    <row r="58" spans="5:9" ht="15.6">
      <c r="E58" s="10" t="s">
        <v>14</v>
      </c>
      <c r="F58" s="11">
        <v>43354</v>
      </c>
      <c r="G58" s="11">
        <v>43434</v>
      </c>
      <c r="H58" s="1">
        <f t="shared" si="4"/>
        <v>0.21944444444444444</v>
      </c>
      <c r="I58" s="12"/>
    </row>
    <row r="59" spans="5:9" ht="15.6">
      <c r="E59" s="10" t="s">
        <v>20</v>
      </c>
      <c r="F59" s="11">
        <v>43191</v>
      </c>
      <c r="G59" s="11">
        <v>43425</v>
      </c>
      <c r="H59" s="1">
        <f t="shared" si="4"/>
        <v>0.63888888888888884</v>
      </c>
      <c r="I59" s="12"/>
    </row>
    <row r="60" spans="5:9" ht="15.6">
      <c r="E60" s="10" t="s">
        <v>23</v>
      </c>
      <c r="F60" s="11">
        <v>43302</v>
      </c>
      <c r="G60" s="11">
        <v>43400</v>
      </c>
      <c r="H60" s="1">
        <f t="shared" si="4"/>
        <v>0.26666666666666666</v>
      </c>
      <c r="I60" s="12"/>
    </row>
    <row r="61" spans="5:9" ht="15.6">
      <c r="E61" s="10" t="s">
        <v>5</v>
      </c>
      <c r="F61" s="11">
        <v>43101</v>
      </c>
      <c r="G61" s="11">
        <v>43393</v>
      </c>
      <c r="H61" s="1">
        <f t="shared" si="4"/>
        <v>0.80277777777777781</v>
      </c>
      <c r="I61" s="12"/>
    </row>
    <row r="62" spans="5:9" ht="15.6">
      <c r="E62" s="10" t="s">
        <v>6</v>
      </c>
      <c r="F62" s="11">
        <v>43101</v>
      </c>
      <c r="G62" s="11">
        <v>43131</v>
      </c>
      <c r="H62" s="1">
        <f t="shared" si="4"/>
        <v>8.3333333333333329E-2</v>
      </c>
      <c r="I62" s="12"/>
    </row>
    <row r="63" spans="5:9" ht="18">
      <c r="E63" s="136" t="s">
        <v>89</v>
      </c>
      <c r="F63" s="137"/>
      <c r="G63" s="137"/>
      <c r="H63" s="110">
        <f>SUM(H49:H62)</f>
        <v>8.9027777777777786</v>
      </c>
      <c r="I63" s="111">
        <f>SUM(I49:I62)</f>
        <v>1</v>
      </c>
    </row>
    <row r="64" spans="5:9" ht="15.6">
      <c r="E64" s="3" t="s">
        <v>26</v>
      </c>
      <c r="F64" s="4" t="s">
        <v>27</v>
      </c>
      <c r="G64" s="4" t="s">
        <v>81</v>
      </c>
      <c r="H64" s="109" t="s">
        <v>94</v>
      </c>
      <c r="I64" s="5"/>
    </row>
    <row r="65" spans="5:9" ht="15.6">
      <c r="E65" s="6" t="s">
        <v>3</v>
      </c>
      <c r="F65" s="7" t="s">
        <v>0</v>
      </c>
      <c r="G65" s="7" t="s">
        <v>1</v>
      </c>
      <c r="H65" s="8" t="s">
        <v>2</v>
      </c>
      <c r="I65" s="9" t="s">
        <v>39</v>
      </c>
    </row>
    <row r="66" spans="5:9" ht="15.6">
      <c r="E66" s="10" t="s">
        <v>12</v>
      </c>
      <c r="F66" s="11">
        <v>43101</v>
      </c>
      <c r="G66" s="11">
        <v>43465</v>
      </c>
      <c r="H66" s="1">
        <f t="shared" ref="H66:H81" si="5">YEARFRAC(F66,G66)</f>
        <v>1</v>
      </c>
      <c r="I66" s="12"/>
    </row>
    <row r="67" spans="5:9" ht="15.6">
      <c r="E67" s="10" t="s">
        <v>13</v>
      </c>
      <c r="F67" s="11">
        <v>43101</v>
      </c>
      <c r="G67" s="11">
        <v>43465</v>
      </c>
      <c r="H67" s="1">
        <f t="shared" si="5"/>
        <v>1</v>
      </c>
      <c r="I67" s="12"/>
    </row>
    <row r="68" spans="5:9" ht="15.6">
      <c r="E68" s="10" t="s">
        <v>15</v>
      </c>
      <c r="F68" s="11">
        <v>43101</v>
      </c>
      <c r="G68" s="11">
        <v>43465</v>
      </c>
      <c r="H68" s="1">
        <f t="shared" si="5"/>
        <v>1</v>
      </c>
      <c r="I68" s="12"/>
    </row>
    <row r="69" spans="5:9" ht="15.6">
      <c r="E69" s="10" t="s">
        <v>16</v>
      </c>
      <c r="F69" s="11">
        <v>43101</v>
      </c>
      <c r="G69" s="11">
        <v>43465</v>
      </c>
      <c r="H69" s="1">
        <f t="shared" si="5"/>
        <v>1</v>
      </c>
      <c r="I69" s="12"/>
    </row>
    <row r="70" spans="5:9" ht="15.6">
      <c r="E70" s="10" t="s">
        <v>18</v>
      </c>
      <c r="F70" s="11">
        <v>43101</v>
      </c>
      <c r="G70" s="11">
        <v>43465</v>
      </c>
      <c r="H70" s="1">
        <f t="shared" si="5"/>
        <v>1</v>
      </c>
      <c r="I70" s="12"/>
    </row>
    <row r="71" spans="5:9" ht="15.6">
      <c r="E71" s="10" t="s">
        <v>19</v>
      </c>
      <c r="F71" s="11">
        <v>43101</v>
      </c>
      <c r="G71" s="11">
        <v>43465</v>
      </c>
      <c r="H71" s="1">
        <f t="shared" si="5"/>
        <v>1</v>
      </c>
      <c r="I71" s="12"/>
    </row>
    <row r="72" spans="5:9" ht="15.6">
      <c r="E72" s="10" t="s">
        <v>21</v>
      </c>
      <c r="F72" s="11">
        <v>43195</v>
      </c>
      <c r="G72" s="11">
        <v>43465</v>
      </c>
      <c r="H72" s="1">
        <f t="shared" si="5"/>
        <v>0.73888888888888893</v>
      </c>
      <c r="I72" s="12"/>
    </row>
    <row r="73" spans="5:9" ht="15.6">
      <c r="E73" s="10" t="s">
        <v>22</v>
      </c>
      <c r="F73" s="11">
        <v>43237</v>
      </c>
      <c r="G73" s="11">
        <v>43465</v>
      </c>
      <c r="H73" s="1">
        <f t="shared" si="5"/>
        <v>0.62222222222222223</v>
      </c>
      <c r="I73" s="12"/>
    </row>
    <row r="74" spans="5:9" ht="15.6">
      <c r="E74" s="10" t="s">
        <v>10</v>
      </c>
      <c r="F74" s="11">
        <v>43323</v>
      </c>
      <c r="G74" s="11">
        <v>43465</v>
      </c>
      <c r="H74" s="1">
        <f t="shared" si="5"/>
        <v>0.3888888888888889</v>
      </c>
      <c r="I74" s="12"/>
    </row>
    <row r="75" spans="5:9" ht="15.6">
      <c r="E75" s="10" t="s">
        <v>24</v>
      </c>
      <c r="F75" s="11">
        <v>43354</v>
      </c>
      <c r="G75" s="11">
        <v>43465</v>
      </c>
      <c r="H75" s="1">
        <f t="shared" si="5"/>
        <v>0.30555555555555558</v>
      </c>
      <c r="I75" s="12"/>
    </row>
    <row r="76" spans="5:9" ht="15.6">
      <c r="E76" s="10" t="s">
        <v>17</v>
      </c>
      <c r="F76" s="11">
        <v>43142</v>
      </c>
      <c r="G76" s="11">
        <v>43446</v>
      </c>
      <c r="H76" s="1">
        <f t="shared" si="5"/>
        <v>0.83611111111111114</v>
      </c>
      <c r="I76" s="12"/>
    </row>
    <row r="77" spans="5:9" ht="15.6">
      <c r="E77" s="10" t="s">
        <v>14</v>
      </c>
      <c r="F77" s="11">
        <v>43354</v>
      </c>
      <c r="G77" s="11">
        <v>43434</v>
      </c>
      <c r="H77" s="1">
        <f t="shared" si="5"/>
        <v>0.21944444444444444</v>
      </c>
      <c r="I77" s="12"/>
    </row>
    <row r="78" spans="5:9" ht="15.6">
      <c r="E78" s="10" t="s">
        <v>20</v>
      </c>
      <c r="F78" s="11">
        <v>43191</v>
      </c>
      <c r="G78" s="11">
        <v>43425</v>
      </c>
      <c r="H78" s="1">
        <f t="shared" si="5"/>
        <v>0.63888888888888884</v>
      </c>
      <c r="I78" s="12"/>
    </row>
    <row r="79" spans="5:9" ht="15.6">
      <c r="E79" s="10" t="s">
        <v>23</v>
      </c>
      <c r="F79" s="11">
        <v>43302</v>
      </c>
      <c r="G79" s="11">
        <v>43400</v>
      </c>
      <c r="H79" s="1">
        <f t="shared" si="5"/>
        <v>0.26666666666666666</v>
      </c>
      <c r="I79" s="12"/>
    </row>
    <row r="80" spans="5:9" ht="15.6">
      <c r="E80" s="10" t="s">
        <v>5</v>
      </c>
      <c r="F80" s="11">
        <v>43101</v>
      </c>
      <c r="G80" s="11">
        <v>43393</v>
      </c>
      <c r="H80" s="1">
        <f t="shared" si="5"/>
        <v>0.80277777777777781</v>
      </c>
      <c r="I80" s="12"/>
    </row>
    <row r="81" spans="5:9" ht="15.6">
      <c r="E81" s="10" t="s">
        <v>6</v>
      </c>
      <c r="F81" s="11">
        <v>43101</v>
      </c>
      <c r="G81" s="11">
        <v>43131</v>
      </c>
      <c r="H81" s="1">
        <f t="shared" si="5"/>
        <v>8.3333333333333329E-2</v>
      </c>
      <c r="I81" s="12"/>
    </row>
    <row r="82" spans="5:9" ht="18">
      <c r="E82" s="136" t="s">
        <v>89</v>
      </c>
      <c r="F82" s="137"/>
      <c r="G82" s="137"/>
      <c r="H82" s="110">
        <f>SUM(H66:H81)</f>
        <v>10.902777777777779</v>
      </c>
      <c r="I82" s="111">
        <f>SUM(I66:I81)</f>
        <v>0</v>
      </c>
    </row>
    <row r="83" spans="5:9" ht="15.6">
      <c r="E83" s="3" t="s">
        <v>26</v>
      </c>
      <c r="F83" s="4" t="s">
        <v>27</v>
      </c>
      <c r="G83" s="4" t="s">
        <v>81</v>
      </c>
      <c r="H83" s="109" t="s">
        <v>87</v>
      </c>
      <c r="I83" s="5"/>
    </row>
    <row r="84" spans="5:9" ht="15.6">
      <c r="E84" s="6" t="s">
        <v>3</v>
      </c>
      <c r="F84" s="7" t="s">
        <v>0</v>
      </c>
      <c r="G84" s="7" t="s">
        <v>1</v>
      </c>
      <c r="H84" s="8" t="s">
        <v>2</v>
      </c>
      <c r="I84" s="9" t="s">
        <v>39</v>
      </c>
    </row>
    <row r="85" spans="5:9" ht="15.6">
      <c r="E85" s="10" t="s">
        <v>4</v>
      </c>
      <c r="F85" s="11">
        <v>43101</v>
      </c>
      <c r="G85" s="11">
        <v>43465</v>
      </c>
      <c r="H85" s="1">
        <f t="shared" ref="H85:H105" si="6">YEARFRAC(F85,G85)</f>
        <v>1</v>
      </c>
      <c r="I85" s="12"/>
    </row>
    <row r="86" spans="5:9" ht="15.6">
      <c r="E86" s="10" t="s">
        <v>7</v>
      </c>
      <c r="F86" s="11">
        <v>43101</v>
      </c>
      <c r="G86" s="11">
        <v>43465</v>
      </c>
      <c r="H86" s="1">
        <f t="shared" si="6"/>
        <v>1</v>
      </c>
      <c r="I86" s="12"/>
    </row>
    <row r="87" spans="5:9" ht="15.6">
      <c r="E87" s="10" t="s">
        <v>8</v>
      </c>
      <c r="F87" s="11">
        <v>43101</v>
      </c>
      <c r="G87" s="11">
        <v>43465</v>
      </c>
      <c r="H87" s="1">
        <f t="shared" si="6"/>
        <v>1</v>
      </c>
      <c r="I87" s="12"/>
    </row>
    <row r="88" spans="5:9" ht="15.6">
      <c r="E88" s="10" t="s">
        <v>9</v>
      </c>
      <c r="F88" s="11">
        <v>43101</v>
      </c>
      <c r="G88" s="11">
        <v>43465</v>
      </c>
      <c r="H88" s="1">
        <f t="shared" si="6"/>
        <v>1</v>
      </c>
      <c r="I88" s="12"/>
    </row>
    <row r="89" spans="5:9" ht="15.6">
      <c r="E89" s="10" t="s">
        <v>11</v>
      </c>
      <c r="F89" s="11">
        <v>43101</v>
      </c>
      <c r="G89" s="11">
        <v>43465</v>
      </c>
      <c r="H89" s="1">
        <f t="shared" si="6"/>
        <v>1</v>
      </c>
      <c r="I89" s="12"/>
    </row>
    <row r="90" spans="5:9" ht="15.6">
      <c r="E90" s="10" t="s">
        <v>12</v>
      </c>
      <c r="F90" s="11">
        <v>43101</v>
      </c>
      <c r="G90" s="11">
        <v>43465</v>
      </c>
      <c r="H90" s="1">
        <f t="shared" si="6"/>
        <v>1</v>
      </c>
      <c r="I90" s="12"/>
    </row>
    <row r="91" spans="5:9" ht="15.6">
      <c r="E91" s="10" t="s">
        <v>13</v>
      </c>
      <c r="F91" s="11">
        <v>43101</v>
      </c>
      <c r="G91" s="11">
        <v>43465</v>
      </c>
      <c r="H91" s="1">
        <f t="shared" si="6"/>
        <v>1</v>
      </c>
      <c r="I91" s="12"/>
    </row>
    <row r="92" spans="5:9" ht="15.6">
      <c r="E92" s="10" t="s">
        <v>15</v>
      </c>
      <c r="F92" s="11">
        <v>43101</v>
      </c>
      <c r="G92" s="11">
        <v>43465</v>
      </c>
      <c r="H92" s="1">
        <f t="shared" si="6"/>
        <v>1</v>
      </c>
      <c r="I92" s="12"/>
    </row>
    <row r="93" spans="5:9" ht="15.6">
      <c r="E93" s="10" t="s">
        <v>16</v>
      </c>
      <c r="F93" s="11">
        <v>43101</v>
      </c>
      <c r="G93" s="11">
        <v>43465</v>
      </c>
      <c r="H93" s="1">
        <f t="shared" si="6"/>
        <v>1</v>
      </c>
      <c r="I93" s="12"/>
    </row>
    <row r="94" spans="5:9" ht="15.6">
      <c r="E94" s="10" t="s">
        <v>18</v>
      </c>
      <c r="F94" s="11">
        <v>43101</v>
      </c>
      <c r="G94" s="11">
        <v>43465</v>
      </c>
      <c r="H94" s="1">
        <f t="shared" si="6"/>
        <v>1</v>
      </c>
      <c r="I94" s="12"/>
    </row>
    <row r="95" spans="5:9" ht="15.6">
      <c r="E95" s="10" t="s">
        <v>19</v>
      </c>
      <c r="F95" s="11">
        <v>43101</v>
      </c>
      <c r="G95" s="11">
        <v>43465</v>
      </c>
      <c r="H95" s="1">
        <f t="shared" si="6"/>
        <v>1</v>
      </c>
      <c r="I95" s="12"/>
    </row>
    <row r="96" spans="5:9" ht="15.6">
      <c r="E96" s="10" t="s">
        <v>21</v>
      </c>
      <c r="F96" s="11">
        <v>43195</v>
      </c>
      <c r="G96" s="11">
        <v>43465</v>
      </c>
      <c r="H96" s="1">
        <f t="shared" si="6"/>
        <v>0.73888888888888893</v>
      </c>
      <c r="I96" s="12"/>
    </row>
    <row r="97" spans="5:9" ht="15.6">
      <c r="E97" s="10" t="s">
        <v>22</v>
      </c>
      <c r="F97" s="11">
        <v>43237</v>
      </c>
      <c r="G97" s="11">
        <v>43465</v>
      </c>
      <c r="H97" s="1">
        <f t="shared" si="6"/>
        <v>0.62222222222222223</v>
      </c>
      <c r="I97" s="12"/>
    </row>
    <row r="98" spans="5:9" ht="15.6">
      <c r="E98" s="10" t="s">
        <v>10</v>
      </c>
      <c r="F98" s="11">
        <v>43323</v>
      </c>
      <c r="G98" s="11">
        <v>43465</v>
      </c>
      <c r="H98" s="1">
        <f t="shared" si="6"/>
        <v>0.3888888888888889</v>
      </c>
      <c r="I98" s="12"/>
    </row>
    <row r="99" spans="5:9" ht="15.6">
      <c r="E99" s="10" t="s">
        <v>24</v>
      </c>
      <c r="F99" s="11">
        <v>43354</v>
      </c>
      <c r="G99" s="11">
        <v>43465</v>
      </c>
      <c r="H99" s="1">
        <f t="shared" si="6"/>
        <v>0.30555555555555558</v>
      </c>
      <c r="I99" s="12"/>
    </row>
    <row r="100" spans="5:9" ht="15.6">
      <c r="E100" s="10" t="s">
        <v>17</v>
      </c>
      <c r="F100" s="11">
        <v>43142</v>
      </c>
      <c r="G100" s="11">
        <v>43446</v>
      </c>
      <c r="H100" s="1">
        <f t="shared" si="6"/>
        <v>0.83611111111111114</v>
      </c>
      <c r="I100" s="12"/>
    </row>
    <row r="101" spans="5:9" ht="15.6">
      <c r="E101" s="10" t="s">
        <v>14</v>
      </c>
      <c r="F101" s="11">
        <v>43354</v>
      </c>
      <c r="G101" s="11">
        <v>43434</v>
      </c>
      <c r="H101" s="1">
        <f t="shared" si="6"/>
        <v>0.21944444444444444</v>
      </c>
      <c r="I101" s="12"/>
    </row>
    <row r="102" spans="5:9" ht="15.6">
      <c r="E102" s="10" t="s">
        <v>20</v>
      </c>
      <c r="F102" s="11">
        <v>43191</v>
      </c>
      <c r="G102" s="11">
        <v>43425</v>
      </c>
      <c r="H102" s="1">
        <f t="shared" si="6"/>
        <v>0.63888888888888884</v>
      </c>
      <c r="I102" s="12">
        <v>1</v>
      </c>
    </row>
    <row r="103" spans="5:9" ht="15.6">
      <c r="E103" s="10" t="s">
        <v>23</v>
      </c>
      <c r="F103" s="11">
        <v>43302</v>
      </c>
      <c r="G103" s="11">
        <v>43400</v>
      </c>
      <c r="H103" s="1">
        <f t="shared" si="6"/>
        <v>0.26666666666666666</v>
      </c>
      <c r="I103" s="12"/>
    </row>
    <row r="104" spans="5:9" ht="15.6">
      <c r="E104" s="10" t="s">
        <v>5</v>
      </c>
      <c r="F104" s="11">
        <v>43101</v>
      </c>
      <c r="G104" s="11">
        <v>43393</v>
      </c>
      <c r="H104" s="1">
        <f t="shared" si="6"/>
        <v>0.80277777777777781</v>
      </c>
      <c r="I104" s="12">
        <v>1</v>
      </c>
    </row>
    <row r="105" spans="5:9" ht="15.6">
      <c r="E105" s="10" t="s">
        <v>6</v>
      </c>
      <c r="F105" s="11">
        <v>43101</v>
      </c>
      <c r="G105" s="11">
        <v>43131</v>
      </c>
      <c r="H105" s="1">
        <f t="shared" si="6"/>
        <v>8.3333333333333329E-2</v>
      </c>
      <c r="I105" s="12"/>
    </row>
    <row r="106" spans="5:9" ht="18">
      <c r="E106" s="136" t="s">
        <v>89</v>
      </c>
      <c r="F106" s="137"/>
      <c r="G106" s="137"/>
      <c r="H106" s="110">
        <f>SUM(H85:H105)</f>
        <v>15.902777777777779</v>
      </c>
      <c r="I106" s="111">
        <f>SUM(I85:I105)</f>
        <v>2</v>
      </c>
    </row>
    <row r="107" spans="5:9" ht="15.6">
      <c r="E107" s="3" t="s">
        <v>26</v>
      </c>
      <c r="F107" s="4" t="s">
        <v>27</v>
      </c>
      <c r="G107" s="4" t="s">
        <v>81</v>
      </c>
      <c r="H107" s="109" t="s">
        <v>95</v>
      </c>
      <c r="I107" s="5"/>
    </row>
    <row r="108" spans="5:9" ht="15.6">
      <c r="E108" s="6" t="s">
        <v>3</v>
      </c>
      <c r="F108" s="7" t="s">
        <v>0</v>
      </c>
      <c r="G108" s="7" t="s">
        <v>1</v>
      </c>
      <c r="H108" s="8" t="s">
        <v>2</v>
      </c>
      <c r="I108" s="9" t="s">
        <v>39</v>
      </c>
    </row>
    <row r="109" spans="5:9" ht="15.6">
      <c r="E109" s="10" t="s">
        <v>19</v>
      </c>
      <c r="F109" s="11">
        <v>43101</v>
      </c>
      <c r="G109" s="11">
        <v>43465</v>
      </c>
      <c r="H109" s="1">
        <f t="shared" ref="H109:H128" si="7">YEARFRAC(F109,G109)</f>
        <v>1</v>
      </c>
      <c r="I109" s="12">
        <v>1</v>
      </c>
    </row>
    <row r="110" spans="5:9" ht="15.6">
      <c r="E110" s="10" t="s">
        <v>21</v>
      </c>
      <c r="F110" s="11">
        <v>43195</v>
      </c>
      <c r="G110" s="11">
        <v>43465</v>
      </c>
      <c r="H110" s="1">
        <f t="shared" si="7"/>
        <v>0.73888888888888893</v>
      </c>
      <c r="I110" s="12"/>
    </row>
    <row r="111" spans="5:9" ht="15.6">
      <c r="E111" s="10" t="s">
        <v>22</v>
      </c>
      <c r="F111" s="11">
        <v>43237</v>
      </c>
      <c r="G111" s="11">
        <v>43465</v>
      </c>
      <c r="H111" s="1">
        <f t="shared" si="7"/>
        <v>0.62222222222222223</v>
      </c>
      <c r="I111" s="12"/>
    </row>
    <row r="112" spans="5:9" ht="15.6">
      <c r="E112" s="10" t="s">
        <v>7</v>
      </c>
      <c r="F112" s="11">
        <v>43101</v>
      </c>
      <c r="G112" s="11">
        <v>43465</v>
      </c>
      <c r="H112" s="1">
        <f t="shared" si="7"/>
        <v>1</v>
      </c>
      <c r="I112" s="12"/>
    </row>
    <row r="113" spans="5:9" ht="15.6">
      <c r="E113" s="10" t="s">
        <v>8</v>
      </c>
      <c r="F113" s="11">
        <v>43101</v>
      </c>
      <c r="G113" s="11">
        <v>43465</v>
      </c>
      <c r="H113" s="1">
        <f t="shared" si="7"/>
        <v>1</v>
      </c>
      <c r="I113" s="12"/>
    </row>
    <row r="114" spans="5:9" ht="15.6">
      <c r="E114" s="10" t="s">
        <v>9</v>
      </c>
      <c r="F114" s="11">
        <v>43101</v>
      </c>
      <c r="G114" s="11">
        <v>43465</v>
      </c>
      <c r="H114" s="1">
        <f t="shared" si="7"/>
        <v>1</v>
      </c>
      <c r="I114" s="12"/>
    </row>
    <row r="115" spans="5:9" ht="15.6">
      <c r="E115" s="10" t="s">
        <v>11</v>
      </c>
      <c r="F115" s="11">
        <v>43101</v>
      </c>
      <c r="G115" s="11">
        <v>43465</v>
      </c>
      <c r="H115" s="1">
        <f t="shared" si="7"/>
        <v>1</v>
      </c>
      <c r="I115" s="12"/>
    </row>
    <row r="116" spans="5:9" ht="15.6">
      <c r="E116" s="10" t="s">
        <v>12</v>
      </c>
      <c r="F116" s="11">
        <v>43101</v>
      </c>
      <c r="G116" s="11">
        <v>43465</v>
      </c>
      <c r="H116" s="1">
        <f t="shared" si="7"/>
        <v>1</v>
      </c>
      <c r="I116" s="12"/>
    </row>
    <row r="117" spans="5:9" ht="15.6">
      <c r="E117" s="10" t="s">
        <v>13</v>
      </c>
      <c r="F117" s="11">
        <v>43101</v>
      </c>
      <c r="G117" s="11">
        <v>43465</v>
      </c>
      <c r="H117" s="1">
        <f t="shared" si="7"/>
        <v>1</v>
      </c>
      <c r="I117" s="12"/>
    </row>
    <row r="118" spans="5:9" ht="15.6">
      <c r="E118" s="10" t="s">
        <v>15</v>
      </c>
      <c r="F118" s="11">
        <v>43101</v>
      </c>
      <c r="G118" s="11">
        <v>43465</v>
      </c>
      <c r="H118" s="1">
        <f t="shared" si="7"/>
        <v>1</v>
      </c>
      <c r="I118" s="12"/>
    </row>
    <row r="119" spans="5:9" ht="15.6">
      <c r="E119" s="10" t="s">
        <v>16</v>
      </c>
      <c r="F119" s="11">
        <v>43101</v>
      </c>
      <c r="G119" s="11">
        <v>43465</v>
      </c>
      <c r="H119" s="1">
        <f t="shared" si="7"/>
        <v>1</v>
      </c>
      <c r="I119" s="12"/>
    </row>
    <row r="120" spans="5:9" ht="15.6">
      <c r="E120" s="10" t="s">
        <v>18</v>
      </c>
      <c r="F120" s="11">
        <v>43101</v>
      </c>
      <c r="G120" s="11">
        <v>43465</v>
      </c>
      <c r="H120" s="1">
        <f t="shared" si="7"/>
        <v>1</v>
      </c>
      <c r="I120" s="12"/>
    </row>
    <row r="121" spans="5:9" ht="15.6">
      <c r="E121" s="10" t="s">
        <v>10</v>
      </c>
      <c r="F121" s="11">
        <v>43323</v>
      </c>
      <c r="G121" s="11">
        <v>43465</v>
      </c>
      <c r="H121" s="1">
        <f t="shared" si="7"/>
        <v>0.3888888888888889</v>
      </c>
      <c r="I121" s="12"/>
    </row>
    <row r="122" spans="5:9" ht="15.6">
      <c r="E122" s="10" t="s">
        <v>24</v>
      </c>
      <c r="F122" s="11">
        <v>43354</v>
      </c>
      <c r="G122" s="11">
        <v>43465</v>
      </c>
      <c r="H122" s="1">
        <f t="shared" si="7"/>
        <v>0.30555555555555558</v>
      </c>
      <c r="I122" s="12"/>
    </row>
    <row r="123" spans="5:9" ht="15.6">
      <c r="E123" s="10" t="s">
        <v>17</v>
      </c>
      <c r="F123" s="11">
        <v>43142</v>
      </c>
      <c r="G123" s="11">
        <v>43446</v>
      </c>
      <c r="H123" s="1">
        <f t="shared" si="7"/>
        <v>0.83611111111111114</v>
      </c>
      <c r="I123" s="12"/>
    </row>
    <row r="124" spans="5:9" ht="15.6">
      <c r="E124" s="10" t="s">
        <v>14</v>
      </c>
      <c r="F124" s="11">
        <v>43354</v>
      </c>
      <c r="G124" s="11">
        <v>43434</v>
      </c>
      <c r="H124" s="1">
        <f t="shared" si="7"/>
        <v>0.21944444444444444</v>
      </c>
      <c r="I124" s="12"/>
    </row>
    <row r="125" spans="5:9" ht="15.6">
      <c r="E125" s="10" t="s">
        <v>20</v>
      </c>
      <c r="F125" s="11">
        <v>43191</v>
      </c>
      <c r="G125" s="11">
        <v>43425</v>
      </c>
      <c r="H125" s="1">
        <f t="shared" si="7"/>
        <v>0.63888888888888884</v>
      </c>
      <c r="I125" s="12"/>
    </row>
    <row r="126" spans="5:9" ht="15.6">
      <c r="E126" s="10" t="s">
        <v>23</v>
      </c>
      <c r="F126" s="11">
        <v>43302</v>
      </c>
      <c r="G126" s="11">
        <v>43400</v>
      </c>
      <c r="H126" s="1">
        <f t="shared" si="7"/>
        <v>0.26666666666666666</v>
      </c>
      <c r="I126" s="12"/>
    </row>
    <row r="127" spans="5:9" ht="15.6">
      <c r="E127" s="10" t="s">
        <v>5</v>
      </c>
      <c r="F127" s="11">
        <v>43101</v>
      </c>
      <c r="G127" s="11">
        <v>43393</v>
      </c>
      <c r="H127" s="1">
        <f t="shared" si="7"/>
        <v>0.80277777777777781</v>
      </c>
      <c r="I127" s="12">
        <v>1</v>
      </c>
    </row>
    <row r="128" spans="5:9" ht="15.6">
      <c r="E128" s="10" t="s">
        <v>6</v>
      </c>
      <c r="F128" s="11">
        <v>43101</v>
      </c>
      <c r="G128" s="11">
        <v>43131</v>
      </c>
      <c r="H128" s="1">
        <f t="shared" si="7"/>
        <v>8.3333333333333329E-2</v>
      </c>
      <c r="I128" s="12"/>
    </row>
    <row r="129" spans="5:9" ht="18">
      <c r="E129" s="136" t="s">
        <v>89</v>
      </c>
      <c r="F129" s="137"/>
      <c r="G129" s="137"/>
      <c r="H129" s="110">
        <f>SUM(H109:H128)</f>
        <v>14.902777777777779</v>
      </c>
      <c r="I129" s="111">
        <f>SUM(I109:I128)</f>
        <v>2</v>
      </c>
    </row>
    <row r="130" spans="5:9" ht="15.6">
      <c r="E130" s="3" t="s">
        <v>26</v>
      </c>
      <c r="F130" s="4" t="s">
        <v>27</v>
      </c>
      <c r="G130" s="4" t="s">
        <v>81</v>
      </c>
      <c r="H130" s="109" t="s">
        <v>96</v>
      </c>
      <c r="I130" s="5"/>
    </row>
    <row r="131" spans="5:9" ht="15.6">
      <c r="E131" s="6" t="s">
        <v>3</v>
      </c>
      <c r="F131" s="7" t="s">
        <v>0</v>
      </c>
      <c r="G131" s="7" t="s">
        <v>1</v>
      </c>
      <c r="H131" s="8" t="s">
        <v>2</v>
      </c>
      <c r="I131" s="9" t="s">
        <v>39</v>
      </c>
    </row>
    <row r="132" spans="5:9" ht="15.6">
      <c r="E132" s="10" t="s">
        <v>10</v>
      </c>
      <c r="F132" s="11">
        <v>43323</v>
      </c>
      <c r="G132" s="11">
        <v>43465</v>
      </c>
      <c r="H132" s="1">
        <f t="shared" ref="H132:H148" si="8">YEARFRAC(F132,G132)</f>
        <v>0.3888888888888889</v>
      </c>
      <c r="I132" s="12">
        <v>1</v>
      </c>
    </row>
    <row r="133" spans="5:9" ht="15.6">
      <c r="E133" s="10" t="s">
        <v>7</v>
      </c>
      <c r="F133" s="11">
        <v>43101</v>
      </c>
      <c r="G133" s="11">
        <v>43465</v>
      </c>
      <c r="H133" s="1">
        <f t="shared" si="8"/>
        <v>1</v>
      </c>
      <c r="I133" s="12"/>
    </row>
    <row r="134" spans="5:9" ht="15.6">
      <c r="E134" s="10" t="s">
        <v>8</v>
      </c>
      <c r="F134" s="11">
        <v>43101</v>
      </c>
      <c r="G134" s="11">
        <v>43465</v>
      </c>
      <c r="H134" s="1">
        <f t="shared" si="8"/>
        <v>1</v>
      </c>
      <c r="I134" s="12"/>
    </row>
    <row r="135" spans="5:9" ht="15.6">
      <c r="E135" s="10" t="s">
        <v>9</v>
      </c>
      <c r="F135" s="11">
        <v>43101</v>
      </c>
      <c r="G135" s="11">
        <v>43465</v>
      </c>
      <c r="H135" s="1">
        <f t="shared" si="8"/>
        <v>1</v>
      </c>
      <c r="I135" s="12"/>
    </row>
    <row r="136" spans="5:9" ht="15.6">
      <c r="E136" s="10" t="s">
        <v>11</v>
      </c>
      <c r="F136" s="11">
        <v>43101</v>
      </c>
      <c r="G136" s="11">
        <v>43465</v>
      </c>
      <c r="H136" s="1">
        <f t="shared" si="8"/>
        <v>1</v>
      </c>
      <c r="I136" s="12"/>
    </row>
    <row r="137" spans="5:9" ht="15.6">
      <c r="E137" s="10" t="s">
        <v>12</v>
      </c>
      <c r="F137" s="11">
        <v>43101</v>
      </c>
      <c r="G137" s="11">
        <v>43465</v>
      </c>
      <c r="H137" s="1">
        <f t="shared" si="8"/>
        <v>1</v>
      </c>
      <c r="I137" s="12"/>
    </row>
    <row r="138" spans="5:9" ht="15.6">
      <c r="E138" s="10" t="s">
        <v>13</v>
      </c>
      <c r="F138" s="11">
        <v>43101</v>
      </c>
      <c r="G138" s="11">
        <v>43465</v>
      </c>
      <c r="H138" s="1">
        <f t="shared" si="8"/>
        <v>1</v>
      </c>
      <c r="I138" s="12"/>
    </row>
    <row r="139" spans="5:9" ht="15.6">
      <c r="E139" s="10" t="s">
        <v>15</v>
      </c>
      <c r="F139" s="11">
        <v>43101</v>
      </c>
      <c r="G139" s="11">
        <v>43465</v>
      </c>
      <c r="H139" s="1">
        <f t="shared" si="8"/>
        <v>1</v>
      </c>
      <c r="I139" s="12"/>
    </row>
    <row r="140" spans="5:9" ht="15.6">
      <c r="E140" s="10" t="s">
        <v>16</v>
      </c>
      <c r="F140" s="11">
        <v>43101</v>
      </c>
      <c r="G140" s="11">
        <v>43465</v>
      </c>
      <c r="H140" s="1">
        <f t="shared" si="8"/>
        <v>1</v>
      </c>
      <c r="I140" s="12"/>
    </row>
    <row r="141" spans="5:9" ht="15.6">
      <c r="E141" s="10" t="s">
        <v>18</v>
      </c>
      <c r="F141" s="11">
        <v>43101</v>
      </c>
      <c r="G141" s="11">
        <v>43465</v>
      </c>
      <c r="H141" s="1">
        <f t="shared" si="8"/>
        <v>1</v>
      </c>
      <c r="I141" s="12"/>
    </row>
    <row r="142" spans="5:9" ht="15.6">
      <c r="E142" s="10" t="s">
        <v>24</v>
      </c>
      <c r="F142" s="11">
        <v>43354</v>
      </c>
      <c r="G142" s="11">
        <v>43465</v>
      </c>
      <c r="H142" s="1">
        <f t="shared" si="8"/>
        <v>0.30555555555555558</v>
      </c>
      <c r="I142" s="12"/>
    </row>
    <row r="143" spans="5:9" ht="15.6">
      <c r="E143" s="10" t="s">
        <v>17</v>
      </c>
      <c r="F143" s="11">
        <v>43142</v>
      </c>
      <c r="G143" s="11">
        <v>43446</v>
      </c>
      <c r="H143" s="1">
        <f t="shared" si="8"/>
        <v>0.83611111111111114</v>
      </c>
      <c r="I143" s="12"/>
    </row>
    <row r="144" spans="5:9" ht="15.6">
      <c r="E144" s="10" t="s">
        <v>14</v>
      </c>
      <c r="F144" s="11">
        <v>43354</v>
      </c>
      <c r="G144" s="11">
        <v>43434</v>
      </c>
      <c r="H144" s="1">
        <f t="shared" si="8"/>
        <v>0.21944444444444444</v>
      </c>
      <c r="I144" s="12"/>
    </row>
    <row r="145" spans="5:9" ht="15.6">
      <c r="E145" s="10" t="s">
        <v>20</v>
      </c>
      <c r="F145" s="11">
        <v>43191</v>
      </c>
      <c r="G145" s="11">
        <v>43425</v>
      </c>
      <c r="H145" s="1">
        <f t="shared" si="8"/>
        <v>0.63888888888888884</v>
      </c>
      <c r="I145" s="12">
        <v>1</v>
      </c>
    </row>
    <row r="146" spans="5:9" ht="15.6">
      <c r="E146" s="10" t="s">
        <v>23</v>
      </c>
      <c r="F146" s="11">
        <v>43302</v>
      </c>
      <c r="G146" s="11">
        <v>43400</v>
      </c>
      <c r="H146" s="1">
        <f t="shared" si="8"/>
        <v>0.26666666666666666</v>
      </c>
      <c r="I146" s="12"/>
    </row>
    <row r="147" spans="5:9" ht="15.6">
      <c r="E147" s="10" t="s">
        <v>5</v>
      </c>
      <c r="F147" s="11">
        <v>43101</v>
      </c>
      <c r="G147" s="11">
        <v>43393</v>
      </c>
      <c r="H147" s="1">
        <f t="shared" si="8"/>
        <v>0.80277777777777781</v>
      </c>
      <c r="I147" s="12">
        <v>1</v>
      </c>
    </row>
    <row r="148" spans="5:9" ht="15.6">
      <c r="E148" s="10" t="s">
        <v>6</v>
      </c>
      <c r="F148" s="11">
        <v>43101</v>
      </c>
      <c r="G148" s="11">
        <v>43131</v>
      </c>
      <c r="H148" s="1">
        <f t="shared" si="8"/>
        <v>8.3333333333333329E-2</v>
      </c>
      <c r="I148" s="12"/>
    </row>
    <row r="149" spans="5:9" ht="18">
      <c r="E149" s="136" t="s">
        <v>89</v>
      </c>
      <c r="F149" s="137"/>
      <c r="G149" s="137"/>
      <c r="H149" s="110">
        <f>SUM(H132:H148)</f>
        <v>12.541666666666668</v>
      </c>
      <c r="I149" s="111">
        <f>SUM(I132:I148)</f>
        <v>3</v>
      </c>
    </row>
    <row r="151" spans="5:9" ht="15.6">
      <c r="F151" s="138" t="s">
        <v>97</v>
      </c>
      <c r="G151" s="138"/>
      <c r="H151" s="114" t="s">
        <v>2</v>
      </c>
      <c r="I151" s="114" t="s">
        <v>39</v>
      </c>
    </row>
    <row r="152" spans="5:9" ht="17.399999999999999">
      <c r="F152" s="138"/>
      <c r="G152" s="138"/>
      <c r="H152" s="112">
        <f>H6+H20+H30+H46+H63+H82+H106+H129+H149</f>
        <v>83.736111111111114</v>
      </c>
      <c r="I152" s="113">
        <f>I6+I20+I30+I46+I63+I82+I106+I129+I149</f>
        <v>11</v>
      </c>
    </row>
  </sheetData>
  <sortState ref="E5:H25">
    <sortCondition descending="1" ref="G5:G25"/>
  </sortState>
  <mergeCells count="11">
    <mergeCell ref="K2:O22"/>
    <mergeCell ref="E6:G6"/>
    <mergeCell ref="E20:G20"/>
    <mergeCell ref="E30:G30"/>
    <mergeCell ref="E46:G46"/>
    <mergeCell ref="F151:G152"/>
    <mergeCell ref="E63:G63"/>
    <mergeCell ref="E82:G82"/>
    <mergeCell ref="E106:G106"/>
    <mergeCell ref="E129:G129"/>
    <mergeCell ref="E149:G149"/>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O122"/>
  <sheetViews>
    <sheetView workbookViewId="0">
      <selection activeCell="M27" sqref="M26:M27"/>
    </sheetView>
  </sheetViews>
  <sheetFormatPr baseColWidth="10" defaultRowHeight="14.4"/>
  <cols>
    <col min="1" max="1" width="6.33203125" customWidth="1"/>
    <col min="2" max="2" width="7.21875" customWidth="1"/>
    <col min="3" max="3" width="6.77734375" customWidth="1"/>
    <col min="5" max="5" width="12" customWidth="1"/>
    <col min="6" max="6" width="20.109375" customWidth="1"/>
    <col min="7" max="7" width="27.88671875" customWidth="1"/>
    <col min="8" max="8" width="24.6640625" customWidth="1"/>
    <col min="9" max="9" width="12.5546875" customWidth="1"/>
    <col min="10" max="10" width="9.88671875" customWidth="1"/>
    <col min="11" max="15" width="12" customWidth="1"/>
  </cols>
  <sheetData>
    <row r="1" spans="5:15" ht="15.6">
      <c r="E1" s="3" t="s">
        <v>26</v>
      </c>
      <c r="F1" s="4" t="s">
        <v>27</v>
      </c>
      <c r="G1" s="4" t="s">
        <v>107</v>
      </c>
      <c r="H1" s="109" t="s">
        <v>88</v>
      </c>
      <c r="I1" s="5"/>
    </row>
    <row r="2" spans="5:15" ht="15.6">
      <c r="E2" s="6" t="s">
        <v>3</v>
      </c>
      <c r="F2" s="7" t="s">
        <v>0</v>
      </c>
      <c r="G2" s="7" t="s">
        <v>1</v>
      </c>
      <c r="H2" s="8" t="s">
        <v>2</v>
      </c>
      <c r="I2" s="9" t="s">
        <v>39</v>
      </c>
      <c r="K2" s="168" t="s">
        <v>122</v>
      </c>
      <c r="L2" s="191"/>
      <c r="M2" s="191"/>
      <c r="N2" s="191"/>
      <c r="O2" s="192"/>
    </row>
    <row r="3" spans="5:15" ht="15.6">
      <c r="E3" s="10"/>
      <c r="F3" s="11">
        <v>43101</v>
      </c>
      <c r="G3" s="11">
        <v>43101</v>
      </c>
      <c r="H3" s="1">
        <f t="shared" ref="H3" si="0">YEARFRAC(F3,G3)</f>
        <v>0</v>
      </c>
      <c r="I3" s="12"/>
      <c r="K3" s="193"/>
      <c r="L3" s="194"/>
      <c r="M3" s="194"/>
      <c r="N3" s="194"/>
      <c r="O3" s="195"/>
    </row>
    <row r="4" spans="5:15" ht="18">
      <c r="E4" s="136" t="s">
        <v>89</v>
      </c>
      <c r="F4" s="137"/>
      <c r="G4" s="137"/>
      <c r="H4" s="110">
        <f>SUM(H3:H3)</f>
        <v>0</v>
      </c>
      <c r="I4" s="111">
        <f>SUM(I3:I3)</f>
        <v>0</v>
      </c>
      <c r="K4" s="193"/>
      <c r="L4" s="194"/>
      <c r="M4" s="194"/>
      <c r="N4" s="194"/>
      <c r="O4" s="195"/>
    </row>
    <row r="5" spans="5:15" ht="15.6">
      <c r="E5" s="3" t="s">
        <v>26</v>
      </c>
      <c r="F5" s="4" t="s">
        <v>27</v>
      </c>
      <c r="G5" s="4" t="s">
        <v>107</v>
      </c>
      <c r="H5" s="109" t="s">
        <v>90</v>
      </c>
      <c r="I5" s="5"/>
      <c r="K5" s="193"/>
      <c r="L5" s="194"/>
      <c r="M5" s="194"/>
      <c r="N5" s="194"/>
      <c r="O5" s="195"/>
    </row>
    <row r="6" spans="5:15" ht="15.6">
      <c r="E6" s="6" t="s">
        <v>3</v>
      </c>
      <c r="F6" s="7" t="s">
        <v>0</v>
      </c>
      <c r="G6" s="7" t="s">
        <v>1</v>
      </c>
      <c r="H6" s="8" t="s">
        <v>2</v>
      </c>
      <c r="I6" s="9" t="s">
        <v>39</v>
      </c>
      <c r="K6" s="193"/>
      <c r="L6" s="194"/>
      <c r="M6" s="194"/>
      <c r="N6" s="194"/>
      <c r="O6" s="195"/>
    </row>
    <row r="7" spans="5:15" ht="15.6">
      <c r="E7" s="10"/>
      <c r="F7" s="11">
        <v>43101</v>
      </c>
      <c r="G7" s="11">
        <v>43101</v>
      </c>
      <c r="H7" s="1">
        <f t="shared" ref="H7" si="1">YEARFRAC(F7,G7)</f>
        <v>0</v>
      </c>
      <c r="I7" s="12"/>
      <c r="K7" s="193"/>
      <c r="L7" s="194"/>
      <c r="M7" s="194"/>
      <c r="N7" s="194"/>
      <c r="O7" s="195"/>
    </row>
    <row r="8" spans="5:15" ht="18">
      <c r="E8" s="136" t="s">
        <v>89</v>
      </c>
      <c r="F8" s="137"/>
      <c r="G8" s="137"/>
      <c r="H8" s="110">
        <f>SUM(H7:H7)</f>
        <v>0</v>
      </c>
      <c r="I8" s="111">
        <f>SUM(I7:I7)</f>
        <v>0</v>
      </c>
      <c r="K8" s="193"/>
      <c r="L8" s="194"/>
      <c r="M8" s="194"/>
      <c r="N8" s="194"/>
      <c r="O8" s="195"/>
    </row>
    <row r="9" spans="5:15" ht="15.6">
      <c r="E9" s="3" t="s">
        <v>26</v>
      </c>
      <c r="F9" s="4" t="s">
        <v>27</v>
      </c>
      <c r="G9" s="4" t="s">
        <v>107</v>
      </c>
      <c r="H9" s="109" t="s">
        <v>91</v>
      </c>
      <c r="I9" s="5"/>
      <c r="K9" s="193"/>
      <c r="L9" s="194"/>
      <c r="M9" s="194"/>
      <c r="N9" s="194"/>
      <c r="O9" s="195"/>
    </row>
    <row r="10" spans="5:15" ht="15.6">
      <c r="E10" s="6" t="s">
        <v>3</v>
      </c>
      <c r="F10" s="7" t="s">
        <v>0</v>
      </c>
      <c r="G10" s="7" t="s">
        <v>1</v>
      </c>
      <c r="H10" s="8" t="s">
        <v>2</v>
      </c>
      <c r="I10" s="9" t="s">
        <v>39</v>
      </c>
      <c r="K10" s="193"/>
      <c r="L10" s="194"/>
      <c r="M10" s="194"/>
      <c r="N10" s="194"/>
      <c r="O10" s="195"/>
    </row>
    <row r="11" spans="5:15" ht="15.6">
      <c r="E11" s="10" t="s">
        <v>18</v>
      </c>
      <c r="F11" s="11">
        <v>43101</v>
      </c>
      <c r="G11" s="11">
        <v>43465</v>
      </c>
      <c r="H11" s="1">
        <f t="shared" ref="H11:H15" si="2">YEARFRAC(F11,G11)</f>
        <v>1</v>
      </c>
      <c r="I11" s="12"/>
      <c r="K11" s="193"/>
      <c r="L11" s="194"/>
      <c r="M11" s="194"/>
      <c r="N11" s="194"/>
      <c r="O11" s="195"/>
    </row>
    <row r="12" spans="5:15" ht="15.6">
      <c r="E12" s="10" t="s">
        <v>19</v>
      </c>
      <c r="F12" s="11">
        <v>43101</v>
      </c>
      <c r="G12" s="11">
        <v>43465</v>
      </c>
      <c r="H12" s="1">
        <f t="shared" si="2"/>
        <v>1</v>
      </c>
      <c r="I12" s="12"/>
      <c r="K12" s="193"/>
      <c r="L12" s="194"/>
      <c r="M12" s="194"/>
      <c r="N12" s="194"/>
      <c r="O12" s="195"/>
    </row>
    <row r="13" spans="5:15" ht="15.6">
      <c r="E13" s="10" t="s">
        <v>21</v>
      </c>
      <c r="F13" s="11">
        <v>43195</v>
      </c>
      <c r="G13" s="11">
        <v>43465</v>
      </c>
      <c r="H13" s="1">
        <f t="shared" si="2"/>
        <v>0.73888888888888893</v>
      </c>
      <c r="I13" s="12"/>
      <c r="K13" s="193"/>
      <c r="L13" s="194"/>
      <c r="M13" s="194"/>
      <c r="N13" s="194"/>
      <c r="O13" s="195"/>
    </row>
    <row r="14" spans="5:15" ht="15.6">
      <c r="E14" s="10" t="s">
        <v>17</v>
      </c>
      <c r="F14" s="11">
        <v>43142</v>
      </c>
      <c r="G14" s="11">
        <v>43446</v>
      </c>
      <c r="H14" s="1">
        <f t="shared" si="2"/>
        <v>0.83611111111111114</v>
      </c>
      <c r="I14" s="12"/>
      <c r="K14" s="193"/>
      <c r="L14" s="194"/>
      <c r="M14" s="194"/>
      <c r="N14" s="194"/>
      <c r="O14" s="195"/>
    </row>
    <row r="15" spans="5:15" ht="15.6">
      <c r="E15" s="10" t="s">
        <v>6</v>
      </c>
      <c r="F15" s="11">
        <v>43101</v>
      </c>
      <c r="G15" s="11">
        <v>43131</v>
      </c>
      <c r="H15" s="1">
        <f t="shared" si="2"/>
        <v>8.3333333333333329E-2</v>
      </c>
      <c r="I15" s="12"/>
      <c r="K15" s="193"/>
      <c r="L15" s="194"/>
      <c r="M15" s="194"/>
      <c r="N15" s="194"/>
      <c r="O15" s="195"/>
    </row>
    <row r="16" spans="5:15" ht="18">
      <c r="E16" s="136" t="s">
        <v>89</v>
      </c>
      <c r="F16" s="137"/>
      <c r="G16" s="137"/>
      <c r="H16" s="110">
        <f>SUM(H11:H15)</f>
        <v>3.6583333333333337</v>
      </c>
      <c r="I16" s="111">
        <f>SUM(I11:I15)</f>
        <v>0</v>
      </c>
      <c r="K16" s="193"/>
      <c r="L16" s="194"/>
      <c r="M16" s="194"/>
      <c r="N16" s="194"/>
      <c r="O16" s="195"/>
    </row>
    <row r="17" spans="5:15" ht="15.6">
      <c r="E17" s="3" t="s">
        <v>26</v>
      </c>
      <c r="F17" s="4" t="s">
        <v>27</v>
      </c>
      <c r="G17" s="4" t="s">
        <v>107</v>
      </c>
      <c r="H17" s="109" t="s">
        <v>92</v>
      </c>
      <c r="I17" s="5"/>
      <c r="K17" s="193"/>
      <c r="L17" s="194"/>
      <c r="M17" s="194"/>
      <c r="N17" s="194"/>
      <c r="O17" s="195"/>
    </row>
    <row r="18" spans="5:15" ht="15.6">
      <c r="E18" s="6" t="s">
        <v>3</v>
      </c>
      <c r="F18" s="7" t="s">
        <v>0</v>
      </c>
      <c r="G18" s="7" t="s">
        <v>1</v>
      </c>
      <c r="H18" s="8" t="s">
        <v>2</v>
      </c>
      <c r="I18" s="9" t="s">
        <v>39</v>
      </c>
      <c r="K18" s="193"/>
      <c r="L18" s="194"/>
      <c r="M18" s="194"/>
      <c r="N18" s="194"/>
      <c r="O18" s="195"/>
    </row>
    <row r="19" spans="5:15" ht="15.6">
      <c r="E19" s="10" t="s">
        <v>16</v>
      </c>
      <c r="F19" s="11">
        <v>43101</v>
      </c>
      <c r="G19" s="11">
        <v>43465</v>
      </c>
      <c r="H19" s="1">
        <f t="shared" ref="H19:H27" si="3">YEARFRAC(F19,G19)</f>
        <v>1</v>
      </c>
      <c r="I19" s="12"/>
      <c r="K19" s="193"/>
      <c r="L19" s="194"/>
      <c r="M19" s="194"/>
      <c r="N19" s="194"/>
      <c r="O19" s="195"/>
    </row>
    <row r="20" spans="5:15" ht="15.6">
      <c r="E20" s="10" t="s">
        <v>18</v>
      </c>
      <c r="F20" s="11">
        <v>43101</v>
      </c>
      <c r="G20" s="11">
        <v>43465</v>
      </c>
      <c r="H20" s="1">
        <f t="shared" si="3"/>
        <v>1</v>
      </c>
      <c r="I20" s="12"/>
      <c r="K20" s="193"/>
      <c r="L20" s="194"/>
      <c r="M20" s="194"/>
      <c r="N20" s="194"/>
      <c r="O20" s="195"/>
    </row>
    <row r="21" spans="5:15" ht="15.6">
      <c r="E21" s="10" t="s">
        <v>21</v>
      </c>
      <c r="F21" s="11">
        <v>43195</v>
      </c>
      <c r="G21" s="11">
        <v>43465</v>
      </c>
      <c r="H21" s="1">
        <f t="shared" si="3"/>
        <v>0.73888888888888893</v>
      </c>
      <c r="I21" s="12"/>
      <c r="K21" s="193"/>
      <c r="L21" s="194"/>
      <c r="M21" s="194"/>
      <c r="N21" s="194"/>
      <c r="O21" s="195"/>
    </row>
    <row r="22" spans="5:15" ht="15.6">
      <c r="E22" s="10" t="s">
        <v>22</v>
      </c>
      <c r="F22" s="11">
        <v>43237</v>
      </c>
      <c r="G22" s="11">
        <v>43465</v>
      </c>
      <c r="H22" s="1">
        <f t="shared" si="3"/>
        <v>0.62222222222222223</v>
      </c>
      <c r="I22" s="12">
        <v>1</v>
      </c>
      <c r="K22" s="196"/>
      <c r="L22" s="197"/>
      <c r="M22" s="197"/>
      <c r="N22" s="197"/>
      <c r="O22" s="198"/>
    </row>
    <row r="23" spans="5:15" ht="15.6">
      <c r="E23" s="10" t="s">
        <v>14</v>
      </c>
      <c r="F23" s="11">
        <v>43354</v>
      </c>
      <c r="G23" s="11">
        <v>43434</v>
      </c>
      <c r="H23" s="1">
        <f t="shared" si="3"/>
        <v>0.21944444444444444</v>
      </c>
      <c r="I23" s="12"/>
    </row>
    <row r="24" spans="5:15" ht="15.6">
      <c r="E24" s="10" t="s">
        <v>20</v>
      </c>
      <c r="F24" s="11">
        <v>43191</v>
      </c>
      <c r="G24" s="11">
        <v>43425</v>
      </c>
      <c r="H24" s="1">
        <f t="shared" si="3"/>
        <v>0.63888888888888884</v>
      </c>
      <c r="I24" s="12"/>
    </row>
    <row r="25" spans="5:15" ht="15.6">
      <c r="E25" s="10" t="s">
        <v>23</v>
      </c>
      <c r="F25" s="11">
        <v>43302</v>
      </c>
      <c r="G25" s="11">
        <v>43400</v>
      </c>
      <c r="H25" s="1">
        <f t="shared" si="3"/>
        <v>0.26666666666666666</v>
      </c>
      <c r="I25" s="12"/>
    </row>
    <row r="26" spans="5:15" ht="15.6">
      <c r="E26" s="10" t="s">
        <v>5</v>
      </c>
      <c r="F26" s="11">
        <v>43101</v>
      </c>
      <c r="G26" s="11">
        <v>43393</v>
      </c>
      <c r="H26" s="1">
        <f t="shared" si="3"/>
        <v>0.80277777777777781</v>
      </c>
      <c r="I26" s="12"/>
    </row>
    <row r="27" spans="5:15" ht="15.6">
      <c r="E27" s="10" t="s">
        <v>6</v>
      </c>
      <c r="F27" s="11">
        <v>43101</v>
      </c>
      <c r="G27" s="11">
        <v>43131</v>
      </c>
      <c r="H27" s="1">
        <f t="shared" si="3"/>
        <v>8.3333333333333329E-2</v>
      </c>
      <c r="I27" s="12"/>
    </row>
    <row r="28" spans="5:15" ht="18">
      <c r="E28" s="136" t="s">
        <v>89</v>
      </c>
      <c r="F28" s="137"/>
      <c r="G28" s="137"/>
      <c r="H28" s="110">
        <f>SUM(H19:H27)</f>
        <v>5.3722222222222227</v>
      </c>
      <c r="I28" s="111">
        <f>SUM(I19:I27)</f>
        <v>1</v>
      </c>
    </row>
    <row r="29" spans="5:15" ht="15.6">
      <c r="E29" s="3" t="s">
        <v>26</v>
      </c>
      <c r="F29" s="4" t="s">
        <v>27</v>
      </c>
      <c r="G29" s="4" t="s">
        <v>107</v>
      </c>
      <c r="H29" s="109" t="s">
        <v>93</v>
      </c>
      <c r="I29" s="5"/>
    </row>
    <row r="30" spans="5:15" ht="15.6">
      <c r="E30" s="6" t="s">
        <v>3</v>
      </c>
      <c r="F30" s="7" t="s">
        <v>0</v>
      </c>
      <c r="G30" s="7" t="s">
        <v>1</v>
      </c>
      <c r="H30" s="8" t="s">
        <v>2</v>
      </c>
      <c r="I30" s="9" t="s">
        <v>39</v>
      </c>
    </row>
    <row r="31" spans="5:15" ht="15.6">
      <c r="E31" s="10" t="s">
        <v>4</v>
      </c>
      <c r="F31" s="11">
        <v>43101</v>
      </c>
      <c r="G31" s="11">
        <v>43465</v>
      </c>
      <c r="H31" s="1">
        <f t="shared" ref="H31:H41" si="4">YEARFRAC(F31,G31)</f>
        <v>1</v>
      </c>
      <c r="I31" s="12"/>
    </row>
    <row r="32" spans="5:15" ht="15.6">
      <c r="E32" s="10" t="s">
        <v>7</v>
      </c>
      <c r="F32" s="11">
        <v>43101</v>
      </c>
      <c r="G32" s="11">
        <v>43465</v>
      </c>
      <c r="H32" s="1">
        <f t="shared" si="4"/>
        <v>1</v>
      </c>
      <c r="I32" s="12"/>
    </row>
    <row r="33" spans="5:9" ht="15.6">
      <c r="E33" s="10" t="s">
        <v>8</v>
      </c>
      <c r="F33" s="11">
        <v>43101</v>
      </c>
      <c r="G33" s="11">
        <v>43465</v>
      </c>
      <c r="H33" s="1">
        <f t="shared" si="4"/>
        <v>1</v>
      </c>
      <c r="I33" s="12"/>
    </row>
    <row r="34" spans="5:9" ht="15.6">
      <c r="E34" s="10" t="s">
        <v>9</v>
      </c>
      <c r="F34" s="11">
        <v>43101</v>
      </c>
      <c r="G34" s="11">
        <v>43465</v>
      </c>
      <c r="H34" s="1">
        <f t="shared" si="4"/>
        <v>1</v>
      </c>
      <c r="I34" s="12"/>
    </row>
    <row r="35" spans="5:9" ht="15.6">
      <c r="E35" s="10" t="s">
        <v>11</v>
      </c>
      <c r="F35" s="11">
        <v>43101</v>
      </c>
      <c r="G35" s="11">
        <v>43465</v>
      </c>
      <c r="H35" s="1">
        <f t="shared" si="4"/>
        <v>1</v>
      </c>
      <c r="I35" s="12"/>
    </row>
    <row r="36" spans="5:9" ht="15.6">
      <c r="E36" s="10" t="s">
        <v>17</v>
      </c>
      <c r="F36" s="11">
        <v>43142</v>
      </c>
      <c r="G36" s="11">
        <v>43446</v>
      </c>
      <c r="H36" s="1">
        <f t="shared" si="4"/>
        <v>0.83611111111111114</v>
      </c>
      <c r="I36" s="12"/>
    </row>
    <row r="37" spans="5:9" ht="15.6">
      <c r="E37" s="10" t="s">
        <v>14</v>
      </c>
      <c r="F37" s="11">
        <v>43354</v>
      </c>
      <c r="G37" s="11">
        <v>43434</v>
      </c>
      <c r="H37" s="1">
        <f t="shared" si="4"/>
        <v>0.21944444444444444</v>
      </c>
      <c r="I37" s="12"/>
    </row>
    <row r="38" spans="5:9" ht="15.6">
      <c r="E38" s="10" t="s">
        <v>20</v>
      </c>
      <c r="F38" s="11">
        <v>43191</v>
      </c>
      <c r="G38" s="11">
        <v>43425</v>
      </c>
      <c r="H38" s="1">
        <f t="shared" si="4"/>
        <v>0.63888888888888884</v>
      </c>
      <c r="I38" s="12">
        <v>1</v>
      </c>
    </row>
    <row r="39" spans="5:9" ht="15.6">
      <c r="E39" s="10" t="s">
        <v>23</v>
      </c>
      <c r="F39" s="11">
        <v>43302</v>
      </c>
      <c r="G39" s="11">
        <v>43400</v>
      </c>
      <c r="H39" s="1">
        <f t="shared" si="4"/>
        <v>0.26666666666666666</v>
      </c>
      <c r="I39" s="12"/>
    </row>
    <row r="40" spans="5:9" ht="15.6">
      <c r="E40" s="10" t="s">
        <v>5</v>
      </c>
      <c r="F40" s="11">
        <v>43101</v>
      </c>
      <c r="G40" s="11">
        <v>43393</v>
      </c>
      <c r="H40" s="1">
        <f t="shared" si="4"/>
        <v>0.80277777777777781</v>
      </c>
      <c r="I40" s="12">
        <v>1</v>
      </c>
    </row>
    <row r="41" spans="5:9" ht="15.6">
      <c r="E41" s="10" t="s">
        <v>6</v>
      </c>
      <c r="F41" s="11">
        <v>43101</v>
      </c>
      <c r="G41" s="11">
        <v>43131</v>
      </c>
      <c r="H41" s="1">
        <f t="shared" si="4"/>
        <v>8.3333333333333329E-2</v>
      </c>
      <c r="I41" s="12"/>
    </row>
    <row r="42" spans="5:9" ht="18">
      <c r="E42" s="136" t="s">
        <v>89</v>
      </c>
      <c r="F42" s="137"/>
      <c r="G42" s="137"/>
      <c r="H42" s="110">
        <f>SUM(H31:H41)</f>
        <v>7.8472222222222223</v>
      </c>
      <c r="I42" s="111">
        <f>SUM(I31:I41)</f>
        <v>2</v>
      </c>
    </row>
    <row r="43" spans="5:9" ht="15.6">
      <c r="E43" s="3" t="s">
        <v>26</v>
      </c>
      <c r="F43" s="4" t="s">
        <v>27</v>
      </c>
      <c r="G43" s="4" t="s">
        <v>107</v>
      </c>
      <c r="H43" s="109" t="s">
        <v>94</v>
      </c>
      <c r="I43" s="5"/>
    </row>
    <row r="44" spans="5:9" ht="15.6">
      <c r="E44" s="6" t="s">
        <v>3</v>
      </c>
      <c r="F44" s="7" t="s">
        <v>0</v>
      </c>
      <c r="G44" s="7" t="s">
        <v>1</v>
      </c>
      <c r="H44" s="8" t="s">
        <v>2</v>
      </c>
      <c r="I44" s="9" t="s">
        <v>39</v>
      </c>
    </row>
    <row r="45" spans="5:9" ht="15.6">
      <c r="E45" s="10" t="s">
        <v>7</v>
      </c>
      <c r="F45" s="11">
        <v>43101</v>
      </c>
      <c r="G45" s="11">
        <v>43465</v>
      </c>
      <c r="H45" s="1">
        <f t="shared" ref="H45:H65" si="5">YEARFRAC(F45,G45)</f>
        <v>1</v>
      </c>
      <c r="I45" s="12"/>
    </row>
    <row r="46" spans="5:9" ht="15.6">
      <c r="E46" s="10" t="s">
        <v>8</v>
      </c>
      <c r="F46" s="11">
        <v>43101</v>
      </c>
      <c r="G46" s="11">
        <v>43465</v>
      </c>
      <c r="H46" s="1">
        <f t="shared" si="5"/>
        <v>1</v>
      </c>
      <c r="I46" s="12"/>
    </row>
    <row r="47" spans="5:9" ht="15.6">
      <c r="E47" s="10" t="s">
        <v>13</v>
      </c>
      <c r="F47" s="11">
        <v>43101</v>
      </c>
      <c r="G47" s="11">
        <v>43465</v>
      </c>
      <c r="H47" s="1">
        <f t="shared" si="5"/>
        <v>1</v>
      </c>
      <c r="I47" s="12"/>
    </row>
    <row r="48" spans="5:9" ht="15.6">
      <c r="E48" s="10" t="s">
        <v>15</v>
      </c>
      <c r="F48" s="11">
        <v>43101</v>
      </c>
      <c r="G48" s="11">
        <v>43465</v>
      </c>
      <c r="H48" s="1">
        <f t="shared" ref="H48:H51" si="6">YEARFRAC(F48,G48)</f>
        <v>1</v>
      </c>
      <c r="I48" s="12"/>
    </row>
    <row r="49" spans="5:9" ht="15.6">
      <c r="E49" s="10" t="s">
        <v>16</v>
      </c>
      <c r="F49" s="11">
        <v>43101</v>
      </c>
      <c r="G49" s="11">
        <v>43465</v>
      </c>
      <c r="H49" s="1">
        <f t="shared" si="6"/>
        <v>1</v>
      </c>
      <c r="I49" s="12"/>
    </row>
    <row r="50" spans="5:9" ht="15.6">
      <c r="E50" s="10" t="s">
        <v>18</v>
      </c>
      <c r="F50" s="11">
        <v>43101</v>
      </c>
      <c r="G50" s="11">
        <v>43465</v>
      </c>
      <c r="H50" s="1">
        <f t="shared" si="6"/>
        <v>1</v>
      </c>
      <c r="I50" s="12"/>
    </row>
    <row r="51" spans="5:9" ht="15.6">
      <c r="E51" s="10" t="s">
        <v>19</v>
      </c>
      <c r="F51" s="11">
        <v>43101</v>
      </c>
      <c r="G51" s="11">
        <v>43465</v>
      </c>
      <c r="H51" s="1">
        <f t="shared" si="6"/>
        <v>1</v>
      </c>
      <c r="I51" s="12"/>
    </row>
    <row r="52" spans="5:9" ht="15.6">
      <c r="E52" s="10" t="s">
        <v>15</v>
      </c>
      <c r="F52" s="11">
        <v>43101</v>
      </c>
      <c r="G52" s="11">
        <v>43465</v>
      </c>
      <c r="H52" s="1">
        <f t="shared" si="5"/>
        <v>1</v>
      </c>
      <c r="I52" s="12"/>
    </row>
    <row r="53" spans="5:9" ht="15.6">
      <c r="E53" s="10" t="s">
        <v>16</v>
      </c>
      <c r="F53" s="11">
        <v>43101</v>
      </c>
      <c r="G53" s="11">
        <v>43465</v>
      </c>
      <c r="H53" s="1">
        <f t="shared" si="5"/>
        <v>1</v>
      </c>
      <c r="I53" s="12"/>
    </row>
    <row r="54" spans="5:9" ht="15.6">
      <c r="E54" s="10" t="s">
        <v>18</v>
      </c>
      <c r="F54" s="11">
        <v>43101</v>
      </c>
      <c r="G54" s="11">
        <v>43465</v>
      </c>
      <c r="H54" s="1">
        <f t="shared" si="5"/>
        <v>1</v>
      </c>
      <c r="I54" s="12"/>
    </row>
    <row r="55" spans="5:9" ht="15.6">
      <c r="E55" s="10" t="s">
        <v>19</v>
      </c>
      <c r="F55" s="11">
        <v>43101</v>
      </c>
      <c r="G55" s="11">
        <v>43465</v>
      </c>
      <c r="H55" s="1">
        <f t="shared" si="5"/>
        <v>1</v>
      </c>
      <c r="I55" s="12"/>
    </row>
    <row r="56" spans="5:9" ht="15.6">
      <c r="E56" s="10" t="s">
        <v>21</v>
      </c>
      <c r="F56" s="11">
        <v>43195</v>
      </c>
      <c r="G56" s="11">
        <v>43465</v>
      </c>
      <c r="H56" s="1">
        <f t="shared" si="5"/>
        <v>0.73888888888888893</v>
      </c>
      <c r="I56" s="12"/>
    </row>
    <row r="57" spans="5:9" ht="15.6">
      <c r="E57" s="10" t="s">
        <v>22</v>
      </c>
      <c r="F57" s="11">
        <v>43237</v>
      </c>
      <c r="G57" s="11">
        <v>43465</v>
      </c>
      <c r="H57" s="1">
        <f t="shared" si="5"/>
        <v>0.62222222222222223</v>
      </c>
      <c r="I57" s="12"/>
    </row>
    <row r="58" spans="5:9" ht="15.6">
      <c r="E58" s="10" t="s">
        <v>10</v>
      </c>
      <c r="F58" s="11">
        <v>43323</v>
      </c>
      <c r="G58" s="11">
        <v>43465</v>
      </c>
      <c r="H58" s="1">
        <f t="shared" si="5"/>
        <v>0.3888888888888889</v>
      </c>
      <c r="I58" s="12"/>
    </row>
    <row r="59" spans="5:9" ht="15.6">
      <c r="E59" s="10" t="s">
        <v>24</v>
      </c>
      <c r="F59" s="11">
        <v>43354</v>
      </c>
      <c r="G59" s="11">
        <v>43465</v>
      </c>
      <c r="H59" s="1">
        <f t="shared" si="5"/>
        <v>0.30555555555555558</v>
      </c>
      <c r="I59" s="12"/>
    </row>
    <row r="60" spans="5:9" ht="15.6">
      <c r="E60" s="10" t="s">
        <v>17</v>
      </c>
      <c r="F60" s="11">
        <v>43142</v>
      </c>
      <c r="G60" s="11">
        <v>43446</v>
      </c>
      <c r="H60" s="1">
        <f t="shared" si="5"/>
        <v>0.83611111111111114</v>
      </c>
      <c r="I60" s="12"/>
    </row>
    <row r="61" spans="5:9" ht="15.6">
      <c r="E61" s="10" t="s">
        <v>14</v>
      </c>
      <c r="F61" s="11">
        <v>43354</v>
      </c>
      <c r="G61" s="11">
        <v>43434</v>
      </c>
      <c r="H61" s="1">
        <f t="shared" si="5"/>
        <v>0.21944444444444444</v>
      </c>
      <c r="I61" s="12"/>
    </row>
    <row r="62" spans="5:9" ht="15.6">
      <c r="E62" s="10" t="s">
        <v>20</v>
      </c>
      <c r="F62" s="11">
        <v>43191</v>
      </c>
      <c r="G62" s="11">
        <v>43425</v>
      </c>
      <c r="H62" s="1">
        <f t="shared" si="5"/>
        <v>0.63888888888888884</v>
      </c>
      <c r="I62" s="12"/>
    </row>
    <row r="63" spans="5:9" ht="15.6">
      <c r="E63" s="10" t="s">
        <v>23</v>
      </c>
      <c r="F63" s="11">
        <v>43302</v>
      </c>
      <c r="G63" s="11">
        <v>43400</v>
      </c>
      <c r="H63" s="1">
        <f t="shared" si="5"/>
        <v>0.26666666666666666</v>
      </c>
      <c r="I63" s="12"/>
    </row>
    <row r="64" spans="5:9" ht="15.6">
      <c r="E64" s="10" t="s">
        <v>5</v>
      </c>
      <c r="F64" s="11">
        <v>43101</v>
      </c>
      <c r="G64" s="11">
        <v>43393</v>
      </c>
      <c r="H64" s="1">
        <f t="shared" si="5"/>
        <v>0.80277777777777781</v>
      </c>
      <c r="I64" s="12">
        <v>1</v>
      </c>
    </row>
    <row r="65" spans="5:9" ht="15.6">
      <c r="E65" s="10" t="s">
        <v>6</v>
      </c>
      <c r="F65" s="11">
        <v>43101</v>
      </c>
      <c r="G65" s="11">
        <v>43131</v>
      </c>
      <c r="H65" s="1">
        <f t="shared" si="5"/>
        <v>8.3333333333333329E-2</v>
      </c>
      <c r="I65" s="12"/>
    </row>
    <row r="66" spans="5:9" ht="18">
      <c r="E66" s="136" t="s">
        <v>89</v>
      </c>
      <c r="F66" s="137"/>
      <c r="G66" s="137"/>
      <c r="H66" s="110">
        <f>SUM(H45:H65)</f>
        <v>15.902777777777779</v>
      </c>
      <c r="I66" s="111">
        <f>SUM(I45:I65)</f>
        <v>1</v>
      </c>
    </row>
    <row r="67" spans="5:9" ht="15.6">
      <c r="E67" s="3" t="s">
        <v>26</v>
      </c>
      <c r="F67" s="4" t="s">
        <v>27</v>
      </c>
      <c r="G67" s="4" t="s">
        <v>107</v>
      </c>
      <c r="H67" s="109" t="s">
        <v>87</v>
      </c>
      <c r="I67" s="5"/>
    </row>
    <row r="68" spans="5:9" ht="15.6">
      <c r="E68" s="6" t="s">
        <v>3</v>
      </c>
      <c r="F68" s="7" t="s">
        <v>0</v>
      </c>
      <c r="G68" s="7" t="s">
        <v>1</v>
      </c>
      <c r="H68" s="8" t="s">
        <v>2</v>
      </c>
      <c r="I68" s="9" t="s">
        <v>39</v>
      </c>
    </row>
    <row r="69" spans="5:9" ht="15.6">
      <c r="E69" s="10" t="s">
        <v>7</v>
      </c>
      <c r="F69" s="11">
        <v>43101</v>
      </c>
      <c r="G69" s="11">
        <v>43465</v>
      </c>
      <c r="H69" s="1">
        <f t="shared" ref="H69:H75" si="7">YEARFRAC(F69,G69)</f>
        <v>1</v>
      </c>
      <c r="I69" s="126"/>
    </row>
    <row r="70" spans="5:9" ht="15.6">
      <c r="E70" s="10" t="s">
        <v>8</v>
      </c>
      <c r="F70" s="11">
        <v>43101</v>
      </c>
      <c r="G70" s="11">
        <v>43465</v>
      </c>
      <c r="H70" s="1">
        <f t="shared" si="7"/>
        <v>1</v>
      </c>
      <c r="I70" s="126"/>
    </row>
    <row r="71" spans="5:9" ht="15.6">
      <c r="E71" s="10" t="s">
        <v>13</v>
      </c>
      <c r="F71" s="11">
        <v>43101</v>
      </c>
      <c r="G71" s="11">
        <v>43465</v>
      </c>
      <c r="H71" s="1">
        <f t="shared" si="7"/>
        <v>1</v>
      </c>
      <c r="I71" s="126"/>
    </row>
    <row r="72" spans="5:9" ht="15.6">
      <c r="E72" s="10" t="s">
        <v>15</v>
      </c>
      <c r="F72" s="11">
        <v>43101</v>
      </c>
      <c r="G72" s="11">
        <v>43465</v>
      </c>
      <c r="H72" s="1">
        <f t="shared" si="7"/>
        <v>1</v>
      </c>
      <c r="I72" s="126"/>
    </row>
    <row r="73" spans="5:9" ht="15.6">
      <c r="E73" s="10" t="s">
        <v>16</v>
      </c>
      <c r="F73" s="11">
        <v>43101</v>
      </c>
      <c r="G73" s="11">
        <v>43465</v>
      </c>
      <c r="H73" s="1">
        <f t="shared" si="7"/>
        <v>1</v>
      </c>
      <c r="I73" s="126"/>
    </row>
    <row r="74" spans="5:9" ht="15.6">
      <c r="E74" s="10" t="s">
        <v>18</v>
      </c>
      <c r="F74" s="11">
        <v>43101</v>
      </c>
      <c r="G74" s="11">
        <v>43465</v>
      </c>
      <c r="H74" s="1">
        <f t="shared" si="7"/>
        <v>1</v>
      </c>
      <c r="I74" s="126"/>
    </row>
    <row r="75" spans="5:9" ht="15.6">
      <c r="E75" s="10" t="s">
        <v>19</v>
      </c>
      <c r="F75" s="11">
        <v>43101</v>
      </c>
      <c r="G75" s="11">
        <v>43465</v>
      </c>
      <c r="H75" s="1">
        <f t="shared" si="7"/>
        <v>1</v>
      </c>
      <c r="I75" s="126"/>
    </row>
    <row r="76" spans="5:9" ht="15.6">
      <c r="E76" s="10" t="s">
        <v>4</v>
      </c>
      <c r="F76" s="11">
        <v>43101</v>
      </c>
      <c r="G76" s="11">
        <v>43465</v>
      </c>
      <c r="H76" s="1">
        <f t="shared" ref="H76:H90" si="8">YEARFRAC(F76,G76)</f>
        <v>1</v>
      </c>
      <c r="I76" s="12"/>
    </row>
    <row r="77" spans="5:9" ht="15.6">
      <c r="E77" s="10" t="s">
        <v>7</v>
      </c>
      <c r="F77" s="11">
        <v>43101</v>
      </c>
      <c r="G77" s="11">
        <v>43465</v>
      </c>
      <c r="H77" s="1">
        <f t="shared" si="8"/>
        <v>1</v>
      </c>
      <c r="I77" s="12"/>
    </row>
    <row r="78" spans="5:9" ht="15.6">
      <c r="E78" s="10" t="s">
        <v>16</v>
      </c>
      <c r="F78" s="11">
        <v>43101</v>
      </c>
      <c r="G78" s="11">
        <v>43465</v>
      </c>
      <c r="H78" s="1">
        <f t="shared" si="8"/>
        <v>1</v>
      </c>
      <c r="I78" s="12"/>
    </row>
    <row r="79" spans="5:9" ht="15.6">
      <c r="E79" s="10" t="s">
        <v>18</v>
      </c>
      <c r="F79" s="11">
        <v>43101</v>
      </c>
      <c r="G79" s="11">
        <v>43465</v>
      </c>
      <c r="H79" s="1">
        <f t="shared" si="8"/>
        <v>1</v>
      </c>
      <c r="I79" s="12"/>
    </row>
    <row r="80" spans="5:9" ht="15.6">
      <c r="E80" s="10" t="s">
        <v>19</v>
      </c>
      <c r="F80" s="11">
        <v>43101</v>
      </c>
      <c r="G80" s="11">
        <v>43465</v>
      </c>
      <c r="H80" s="1">
        <f t="shared" si="8"/>
        <v>1</v>
      </c>
      <c r="I80" s="12">
        <v>1</v>
      </c>
    </row>
    <row r="81" spans="5:9" ht="15.6">
      <c r="E81" s="10" t="s">
        <v>21</v>
      </c>
      <c r="F81" s="11">
        <v>43195</v>
      </c>
      <c r="G81" s="11">
        <v>43465</v>
      </c>
      <c r="H81" s="1">
        <f t="shared" si="8"/>
        <v>0.73888888888888893</v>
      </c>
      <c r="I81" s="12"/>
    </row>
    <row r="82" spans="5:9" ht="15.6">
      <c r="E82" s="10" t="s">
        <v>22</v>
      </c>
      <c r="F82" s="11">
        <v>43237</v>
      </c>
      <c r="G82" s="11">
        <v>43465</v>
      </c>
      <c r="H82" s="1">
        <f t="shared" si="8"/>
        <v>0.62222222222222223</v>
      </c>
      <c r="I82" s="12"/>
    </row>
    <row r="83" spans="5:9" ht="15.6">
      <c r="E83" s="10" t="s">
        <v>10</v>
      </c>
      <c r="F83" s="11">
        <v>43323</v>
      </c>
      <c r="G83" s="11">
        <v>43465</v>
      </c>
      <c r="H83" s="1">
        <f t="shared" si="8"/>
        <v>0.3888888888888889</v>
      </c>
      <c r="I83" s="12"/>
    </row>
    <row r="84" spans="5:9" ht="15.6">
      <c r="E84" s="10" t="s">
        <v>24</v>
      </c>
      <c r="F84" s="11">
        <v>43354</v>
      </c>
      <c r="G84" s="11">
        <v>43465</v>
      </c>
      <c r="H84" s="1">
        <f t="shared" si="8"/>
        <v>0.30555555555555558</v>
      </c>
      <c r="I84" s="12"/>
    </row>
    <row r="85" spans="5:9" ht="15.6">
      <c r="E85" s="10" t="s">
        <v>17</v>
      </c>
      <c r="F85" s="11">
        <v>43142</v>
      </c>
      <c r="G85" s="11">
        <v>43446</v>
      </c>
      <c r="H85" s="1">
        <f t="shared" si="8"/>
        <v>0.83611111111111114</v>
      </c>
      <c r="I85" s="12"/>
    </row>
    <row r="86" spans="5:9" ht="15.6">
      <c r="E86" s="10" t="s">
        <v>14</v>
      </c>
      <c r="F86" s="11">
        <v>43354</v>
      </c>
      <c r="G86" s="11">
        <v>43434</v>
      </c>
      <c r="H86" s="1">
        <f t="shared" si="8"/>
        <v>0.21944444444444444</v>
      </c>
      <c r="I86" s="12"/>
    </row>
    <row r="87" spans="5:9" ht="15.6">
      <c r="E87" s="10" t="s">
        <v>20</v>
      </c>
      <c r="F87" s="11">
        <v>43191</v>
      </c>
      <c r="G87" s="11">
        <v>43425</v>
      </c>
      <c r="H87" s="1">
        <f t="shared" si="8"/>
        <v>0.63888888888888884</v>
      </c>
      <c r="I87" s="12"/>
    </row>
    <row r="88" spans="5:9" ht="15.6">
      <c r="E88" s="10" t="s">
        <v>23</v>
      </c>
      <c r="F88" s="11">
        <v>43302</v>
      </c>
      <c r="G88" s="11">
        <v>43400</v>
      </c>
      <c r="H88" s="1">
        <f t="shared" si="8"/>
        <v>0.26666666666666666</v>
      </c>
      <c r="I88" s="12"/>
    </row>
    <row r="89" spans="5:9" ht="15.6">
      <c r="E89" s="10" t="s">
        <v>5</v>
      </c>
      <c r="F89" s="11">
        <v>43101</v>
      </c>
      <c r="G89" s="11">
        <v>43393</v>
      </c>
      <c r="H89" s="1">
        <f t="shared" si="8"/>
        <v>0.80277777777777781</v>
      </c>
      <c r="I89" s="12"/>
    </row>
    <row r="90" spans="5:9" ht="15.6">
      <c r="E90" s="10" t="s">
        <v>6</v>
      </c>
      <c r="F90" s="11">
        <v>43101</v>
      </c>
      <c r="G90" s="11">
        <v>43131</v>
      </c>
      <c r="H90" s="1">
        <f t="shared" si="8"/>
        <v>8.3333333333333329E-2</v>
      </c>
      <c r="I90" s="12"/>
    </row>
    <row r="91" spans="5:9" ht="18">
      <c r="E91" s="136" t="s">
        <v>89</v>
      </c>
      <c r="F91" s="137"/>
      <c r="G91" s="137"/>
      <c r="H91" s="110">
        <f>SUM(H69:H90)</f>
        <v>16.902777777777775</v>
      </c>
      <c r="I91" s="111">
        <f>SUM(I76:I90)</f>
        <v>1</v>
      </c>
    </row>
    <row r="92" spans="5:9" ht="15.6">
      <c r="E92" s="3" t="s">
        <v>26</v>
      </c>
      <c r="F92" s="4" t="s">
        <v>27</v>
      </c>
      <c r="G92" s="4" t="s">
        <v>107</v>
      </c>
      <c r="H92" s="109" t="s">
        <v>95</v>
      </c>
      <c r="I92" s="5"/>
    </row>
    <row r="93" spans="5:9" ht="15.6">
      <c r="E93" s="6" t="s">
        <v>3</v>
      </c>
      <c r="F93" s="7" t="s">
        <v>0</v>
      </c>
      <c r="G93" s="7" t="s">
        <v>1</v>
      </c>
      <c r="H93" s="8" t="s">
        <v>2</v>
      </c>
      <c r="I93" s="9" t="s">
        <v>39</v>
      </c>
    </row>
    <row r="94" spans="5:9" ht="15.6">
      <c r="E94" s="10" t="s">
        <v>7</v>
      </c>
      <c r="F94" s="11">
        <v>43101</v>
      </c>
      <c r="G94" s="11">
        <v>43465</v>
      </c>
      <c r="H94" s="1">
        <f t="shared" ref="H94:H105" si="9">YEARFRAC(F94,G94)</f>
        <v>1</v>
      </c>
      <c r="I94" s="126"/>
    </row>
    <row r="95" spans="5:9" ht="15.6">
      <c r="E95" s="10" t="s">
        <v>8</v>
      </c>
      <c r="F95" s="11">
        <v>43101</v>
      </c>
      <c r="G95" s="11">
        <v>43465</v>
      </c>
      <c r="H95" s="1">
        <f t="shared" si="9"/>
        <v>1</v>
      </c>
      <c r="I95" s="126"/>
    </row>
    <row r="96" spans="5:9" ht="15.6">
      <c r="E96" s="10" t="s">
        <v>13</v>
      </c>
      <c r="F96" s="11">
        <v>43101</v>
      </c>
      <c r="G96" s="11">
        <v>43465</v>
      </c>
      <c r="H96" s="1">
        <f t="shared" si="9"/>
        <v>1</v>
      </c>
      <c r="I96" s="126"/>
    </row>
    <row r="97" spans="5:9" ht="15.6">
      <c r="E97" s="10" t="s">
        <v>15</v>
      </c>
      <c r="F97" s="11">
        <v>43101</v>
      </c>
      <c r="G97" s="11">
        <v>43465</v>
      </c>
      <c r="H97" s="1">
        <f t="shared" ref="H97:H101" si="10">YEARFRAC(F97,G97)</f>
        <v>1</v>
      </c>
      <c r="I97" s="126"/>
    </row>
    <row r="98" spans="5:9" ht="15.6">
      <c r="E98" s="10" t="s">
        <v>16</v>
      </c>
      <c r="F98" s="11">
        <v>43101</v>
      </c>
      <c r="G98" s="11">
        <v>43465</v>
      </c>
      <c r="H98" s="1">
        <f t="shared" si="10"/>
        <v>1</v>
      </c>
      <c r="I98" s="126"/>
    </row>
    <row r="99" spans="5:9" ht="15.6">
      <c r="E99" s="10" t="s">
        <v>18</v>
      </c>
      <c r="F99" s="11">
        <v>43101</v>
      </c>
      <c r="G99" s="11">
        <v>43465</v>
      </c>
      <c r="H99" s="1">
        <f t="shared" si="10"/>
        <v>1</v>
      </c>
      <c r="I99" s="126"/>
    </row>
    <row r="100" spans="5:9" ht="15.6">
      <c r="E100" s="10" t="s">
        <v>19</v>
      </c>
      <c r="F100" s="11">
        <v>43101</v>
      </c>
      <c r="G100" s="11">
        <v>43465</v>
      </c>
      <c r="H100" s="1">
        <f t="shared" si="10"/>
        <v>1</v>
      </c>
      <c r="I100" s="126"/>
    </row>
    <row r="101" spans="5:9" ht="15.6">
      <c r="E101" s="10" t="s">
        <v>16</v>
      </c>
      <c r="F101" s="11">
        <v>43101</v>
      </c>
      <c r="G101" s="11">
        <v>43465</v>
      </c>
      <c r="H101" s="1">
        <f t="shared" si="10"/>
        <v>1</v>
      </c>
      <c r="I101" s="126"/>
    </row>
    <row r="102" spans="5:9" ht="15.6">
      <c r="E102" s="10" t="s">
        <v>15</v>
      </c>
      <c r="F102" s="11">
        <v>43101</v>
      </c>
      <c r="G102" s="11">
        <v>43465</v>
      </c>
      <c r="H102" s="1">
        <f t="shared" si="9"/>
        <v>1</v>
      </c>
      <c r="I102" s="126"/>
    </row>
    <row r="103" spans="5:9" ht="15.6">
      <c r="E103" s="10" t="s">
        <v>16</v>
      </c>
      <c r="F103" s="11">
        <v>43101</v>
      </c>
      <c r="G103" s="11">
        <v>43465</v>
      </c>
      <c r="H103" s="1">
        <f t="shared" si="9"/>
        <v>1</v>
      </c>
      <c r="I103" s="126"/>
    </row>
    <row r="104" spans="5:9" ht="15.6">
      <c r="E104" s="10" t="s">
        <v>18</v>
      </c>
      <c r="F104" s="11">
        <v>43101</v>
      </c>
      <c r="G104" s="11">
        <v>43465</v>
      </c>
      <c r="H104" s="1">
        <f t="shared" si="9"/>
        <v>1</v>
      </c>
      <c r="I104" s="126"/>
    </row>
    <row r="105" spans="5:9" ht="15.6">
      <c r="E105" s="10" t="s">
        <v>19</v>
      </c>
      <c r="F105" s="11">
        <v>43101</v>
      </c>
      <c r="G105" s="11">
        <v>43465</v>
      </c>
      <c r="H105" s="1">
        <f t="shared" si="9"/>
        <v>1</v>
      </c>
      <c r="I105" s="126"/>
    </row>
    <row r="106" spans="5:9" ht="15.6">
      <c r="E106" s="10" t="s">
        <v>16</v>
      </c>
      <c r="F106" s="11">
        <v>43101</v>
      </c>
      <c r="G106" s="11">
        <v>43465</v>
      </c>
      <c r="H106" s="1">
        <f t="shared" ref="H106:H112" si="11">YEARFRAC(F106,G106)</f>
        <v>1</v>
      </c>
      <c r="I106" s="12"/>
    </row>
    <row r="107" spans="5:9" ht="15.6">
      <c r="E107" s="10" t="s">
        <v>18</v>
      </c>
      <c r="F107" s="11">
        <v>43101</v>
      </c>
      <c r="G107" s="11">
        <v>43465</v>
      </c>
      <c r="H107" s="1">
        <f t="shared" si="11"/>
        <v>1</v>
      </c>
      <c r="I107" s="12"/>
    </row>
    <row r="108" spans="5:9" ht="15.6">
      <c r="E108" s="10" t="s">
        <v>19</v>
      </c>
      <c r="F108" s="11">
        <v>43101</v>
      </c>
      <c r="G108" s="11">
        <v>43465</v>
      </c>
      <c r="H108" s="1">
        <f t="shared" si="11"/>
        <v>1</v>
      </c>
      <c r="I108" s="12"/>
    </row>
    <row r="109" spans="5:9" ht="15.6">
      <c r="E109" s="10" t="s">
        <v>21</v>
      </c>
      <c r="F109" s="11">
        <v>43195</v>
      </c>
      <c r="G109" s="11">
        <v>43465</v>
      </c>
      <c r="H109" s="1">
        <f t="shared" si="11"/>
        <v>0.73888888888888893</v>
      </c>
      <c r="I109" s="12"/>
    </row>
    <row r="110" spans="5:9" ht="15.6">
      <c r="E110" s="10" t="s">
        <v>23</v>
      </c>
      <c r="F110" s="11">
        <v>43302</v>
      </c>
      <c r="G110" s="11">
        <v>43400</v>
      </c>
      <c r="H110" s="1">
        <f t="shared" si="11"/>
        <v>0.26666666666666666</v>
      </c>
      <c r="I110" s="12"/>
    </row>
    <row r="111" spans="5:9" ht="15.6">
      <c r="E111" s="10" t="s">
        <v>5</v>
      </c>
      <c r="F111" s="11">
        <v>43101</v>
      </c>
      <c r="G111" s="11">
        <v>43393</v>
      </c>
      <c r="H111" s="1">
        <f t="shared" si="11"/>
        <v>0.80277777777777781</v>
      </c>
      <c r="I111" s="12">
        <v>1</v>
      </c>
    </row>
    <row r="112" spans="5:9" ht="15.6">
      <c r="E112" s="10" t="s">
        <v>6</v>
      </c>
      <c r="F112" s="11">
        <v>43101</v>
      </c>
      <c r="G112" s="11">
        <v>43131</v>
      </c>
      <c r="H112" s="1">
        <f t="shared" si="11"/>
        <v>8.3333333333333329E-2</v>
      </c>
      <c r="I112" s="12"/>
    </row>
    <row r="113" spans="5:9" ht="18">
      <c r="E113" s="136" t="s">
        <v>89</v>
      </c>
      <c r="F113" s="137"/>
      <c r="G113" s="137"/>
      <c r="H113" s="110">
        <f>SUM(H94:H112)</f>
        <v>16.891666666666666</v>
      </c>
      <c r="I113" s="111">
        <f>SUM(I106:I112)</f>
        <v>1</v>
      </c>
    </row>
    <row r="114" spans="5:9" ht="15.6">
      <c r="E114" s="3" t="s">
        <v>26</v>
      </c>
      <c r="F114" s="4" t="s">
        <v>27</v>
      </c>
      <c r="G114" s="4" t="s">
        <v>107</v>
      </c>
      <c r="H114" s="109" t="s">
        <v>96</v>
      </c>
      <c r="I114" s="5"/>
    </row>
    <row r="115" spans="5:9" ht="15.6">
      <c r="E115" s="6" t="s">
        <v>3</v>
      </c>
      <c r="F115" s="7" t="s">
        <v>0</v>
      </c>
      <c r="G115" s="7" t="s">
        <v>1</v>
      </c>
      <c r="H115" s="8" t="s">
        <v>2</v>
      </c>
      <c r="I115" s="9" t="s">
        <v>39</v>
      </c>
    </row>
    <row r="116" spans="5:9" ht="15.6">
      <c r="E116" s="10" t="s">
        <v>18</v>
      </c>
      <c r="F116" s="11">
        <v>43101</v>
      </c>
      <c r="G116" s="11">
        <v>43465</v>
      </c>
      <c r="H116" s="1">
        <f t="shared" ref="H116:H118" si="12">YEARFRAC(F116,G116)</f>
        <v>1</v>
      </c>
      <c r="I116" s="12"/>
    </row>
    <row r="117" spans="5:9" ht="15.6">
      <c r="E117" s="10" t="s">
        <v>5</v>
      </c>
      <c r="F117" s="11">
        <v>43101</v>
      </c>
      <c r="G117" s="11">
        <v>43393</v>
      </c>
      <c r="H117" s="1">
        <f t="shared" si="12"/>
        <v>0.80277777777777781</v>
      </c>
      <c r="I117" s="12">
        <v>1</v>
      </c>
    </row>
    <row r="118" spans="5:9" ht="15.6">
      <c r="E118" s="10" t="s">
        <v>6</v>
      </c>
      <c r="F118" s="11">
        <v>43101</v>
      </c>
      <c r="G118" s="11">
        <v>43131</v>
      </c>
      <c r="H118" s="1">
        <f t="shared" si="12"/>
        <v>8.3333333333333329E-2</v>
      </c>
      <c r="I118" s="12">
        <v>1</v>
      </c>
    </row>
    <row r="119" spans="5:9" ht="18">
      <c r="E119" s="136" t="s">
        <v>89</v>
      </c>
      <c r="F119" s="137"/>
      <c r="G119" s="137"/>
      <c r="H119" s="110">
        <f>SUM(H116:H118)</f>
        <v>1.8861111111111111</v>
      </c>
      <c r="I119" s="111">
        <f>SUM(I116:I118)</f>
        <v>2</v>
      </c>
    </row>
    <row r="121" spans="5:9" ht="15.6">
      <c r="F121" s="138" t="s">
        <v>97</v>
      </c>
      <c r="G121" s="138"/>
      <c r="H121" s="114" t="s">
        <v>2</v>
      </c>
      <c r="I121" s="114" t="s">
        <v>39</v>
      </c>
    </row>
    <row r="122" spans="5:9" ht="17.399999999999999">
      <c r="F122" s="138"/>
      <c r="G122" s="138"/>
      <c r="H122" s="112">
        <f>H4+H8++H16+H28+H42+H66+H91+H113+H119</f>
        <v>68.461111111111109</v>
      </c>
      <c r="I122" s="113">
        <f>I4+I8++I16+I28+I42+I66+I91+I113+I119</f>
        <v>8</v>
      </c>
    </row>
  </sheetData>
  <mergeCells count="11">
    <mergeCell ref="F121:G122"/>
    <mergeCell ref="E91:G91"/>
    <mergeCell ref="E113:G113"/>
    <mergeCell ref="E119:G119"/>
    <mergeCell ref="E42:G42"/>
    <mergeCell ref="E66:G66"/>
    <mergeCell ref="K2:O22"/>
    <mergeCell ref="E4:G4"/>
    <mergeCell ref="E8:G8"/>
    <mergeCell ref="E16:G16"/>
    <mergeCell ref="E28:G28"/>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O192"/>
  <sheetViews>
    <sheetView workbookViewId="0">
      <selection activeCell="N28" sqref="N28"/>
    </sheetView>
  </sheetViews>
  <sheetFormatPr baseColWidth="10" defaultRowHeight="14.4"/>
  <cols>
    <col min="1" max="1" width="6.109375" customWidth="1"/>
    <col min="2" max="2" width="7.44140625" customWidth="1"/>
    <col min="3" max="3" width="6.5546875" customWidth="1"/>
    <col min="4" max="4" width="7.21875" customWidth="1"/>
    <col min="5" max="5" width="12" customWidth="1"/>
    <col min="6" max="6" width="20.109375" customWidth="1"/>
    <col min="7" max="7" width="27.88671875" customWidth="1"/>
    <col min="8" max="8" width="24.6640625" customWidth="1"/>
    <col min="9" max="9" width="12.5546875" customWidth="1"/>
    <col min="11" max="14" width="12" customWidth="1"/>
    <col min="15" max="15" width="11.109375" customWidth="1"/>
  </cols>
  <sheetData>
    <row r="1" spans="5:15" ht="15.6">
      <c r="E1" s="3" t="s">
        <v>26</v>
      </c>
      <c r="F1" s="4" t="s">
        <v>79</v>
      </c>
      <c r="G1" s="4" t="s">
        <v>83</v>
      </c>
      <c r="H1" s="109" t="s">
        <v>88</v>
      </c>
      <c r="I1" s="5"/>
    </row>
    <row r="2" spans="5:15" ht="15.6">
      <c r="E2" s="6" t="s">
        <v>3</v>
      </c>
      <c r="F2" s="7" t="s">
        <v>0</v>
      </c>
      <c r="G2" s="7" t="s">
        <v>1</v>
      </c>
      <c r="H2" s="8" t="s">
        <v>2</v>
      </c>
      <c r="I2" s="9" t="s">
        <v>39</v>
      </c>
      <c r="K2" s="168" t="s">
        <v>122</v>
      </c>
      <c r="L2" s="191"/>
      <c r="M2" s="191"/>
      <c r="N2" s="191"/>
      <c r="O2" s="192"/>
    </row>
    <row r="3" spans="5:15" ht="15.6">
      <c r="E3" s="10" t="s">
        <v>7</v>
      </c>
      <c r="F3" s="11">
        <v>43101</v>
      </c>
      <c r="G3" s="11">
        <v>43465</v>
      </c>
      <c r="H3" s="1">
        <f t="shared" ref="H3:H5" si="0">YEARFRAC(F3,G3)</f>
        <v>1</v>
      </c>
      <c r="I3" s="12"/>
      <c r="K3" s="193"/>
      <c r="L3" s="194"/>
      <c r="M3" s="194"/>
      <c r="N3" s="194"/>
      <c r="O3" s="195"/>
    </row>
    <row r="4" spans="5:15" ht="15.6">
      <c r="E4" s="10" t="s">
        <v>5</v>
      </c>
      <c r="F4" s="11">
        <v>43101</v>
      </c>
      <c r="G4" s="11">
        <v>43393</v>
      </c>
      <c r="H4" s="1">
        <f t="shared" si="0"/>
        <v>0.80277777777777781</v>
      </c>
      <c r="I4" s="12"/>
      <c r="K4" s="193"/>
      <c r="L4" s="194"/>
      <c r="M4" s="194"/>
      <c r="N4" s="194"/>
      <c r="O4" s="195"/>
    </row>
    <row r="5" spans="5:15" ht="15.6">
      <c r="E5" s="10" t="s">
        <v>6</v>
      </c>
      <c r="F5" s="11">
        <v>43101</v>
      </c>
      <c r="G5" s="11">
        <v>43131</v>
      </c>
      <c r="H5" s="1">
        <f t="shared" si="0"/>
        <v>8.3333333333333329E-2</v>
      </c>
      <c r="I5" s="12"/>
      <c r="K5" s="193"/>
      <c r="L5" s="194"/>
      <c r="M5" s="194"/>
      <c r="N5" s="194"/>
      <c r="O5" s="195"/>
    </row>
    <row r="6" spans="5:15" ht="18">
      <c r="E6" s="136" t="s">
        <v>89</v>
      </c>
      <c r="F6" s="137"/>
      <c r="G6" s="137"/>
      <c r="H6" s="110">
        <f>SUM(H3:H5)</f>
        <v>1.8861111111111111</v>
      </c>
      <c r="I6" s="111">
        <f>SUM(I3:I5)</f>
        <v>0</v>
      </c>
      <c r="K6" s="193"/>
      <c r="L6" s="194"/>
      <c r="M6" s="194"/>
      <c r="N6" s="194"/>
      <c r="O6" s="195"/>
    </row>
    <row r="7" spans="5:15" ht="15.6">
      <c r="E7" s="3" t="s">
        <v>26</v>
      </c>
      <c r="F7" s="4" t="s">
        <v>79</v>
      </c>
      <c r="G7" s="4" t="s">
        <v>83</v>
      </c>
      <c r="H7" s="109" t="s">
        <v>90</v>
      </c>
      <c r="I7" s="5"/>
      <c r="K7" s="193"/>
      <c r="L7" s="194"/>
      <c r="M7" s="194"/>
      <c r="N7" s="194"/>
      <c r="O7" s="195"/>
    </row>
    <row r="8" spans="5:15" ht="15.6">
      <c r="E8" s="6" t="s">
        <v>3</v>
      </c>
      <c r="F8" s="7" t="s">
        <v>0</v>
      </c>
      <c r="G8" s="7" t="s">
        <v>1</v>
      </c>
      <c r="H8" s="8" t="s">
        <v>2</v>
      </c>
      <c r="I8" s="9" t="s">
        <v>39</v>
      </c>
      <c r="K8" s="193"/>
      <c r="L8" s="194"/>
      <c r="M8" s="194"/>
      <c r="N8" s="194"/>
      <c r="O8" s="195"/>
    </row>
    <row r="9" spans="5:15" ht="15.6">
      <c r="E9" s="10" t="s">
        <v>18</v>
      </c>
      <c r="F9" s="11">
        <v>43101</v>
      </c>
      <c r="G9" s="11">
        <v>43465</v>
      </c>
      <c r="H9" s="1">
        <f t="shared" ref="H9:H14" si="1">YEARFRAC(F9,G9)</f>
        <v>1</v>
      </c>
      <c r="I9" s="12"/>
      <c r="K9" s="193"/>
      <c r="L9" s="194"/>
      <c r="M9" s="194"/>
      <c r="N9" s="194"/>
      <c r="O9" s="195"/>
    </row>
    <row r="10" spans="5:15" ht="15.6">
      <c r="E10" s="10" t="s">
        <v>19</v>
      </c>
      <c r="F10" s="11">
        <v>43101</v>
      </c>
      <c r="G10" s="11">
        <v>43465</v>
      </c>
      <c r="H10" s="1">
        <f t="shared" si="1"/>
        <v>1</v>
      </c>
      <c r="I10" s="12"/>
      <c r="K10" s="193"/>
      <c r="L10" s="194"/>
      <c r="M10" s="194"/>
      <c r="N10" s="194"/>
      <c r="O10" s="195"/>
    </row>
    <row r="11" spans="5:15" ht="15.6">
      <c r="E11" s="10" t="s">
        <v>21</v>
      </c>
      <c r="F11" s="11">
        <v>43195</v>
      </c>
      <c r="G11" s="11">
        <v>43465</v>
      </c>
      <c r="H11" s="1">
        <f t="shared" si="1"/>
        <v>0.73888888888888893</v>
      </c>
      <c r="I11" s="12"/>
      <c r="K11" s="193"/>
      <c r="L11" s="194"/>
      <c r="M11" s="194"/>
      <c r="N11" s="194"/>
      <c r="O11" s="195"/>
    </row>
    <row r="12" spans="5:15" ht="15.6">
      <c r="E12" s="10" t="s">
        <v>20</v>
      </c>
      <c r="F12" s="11">
        <v>43191</v>
      </c>
      <c r="G12" s="11">
        <v>43425</v>
      </c>
      <c r="H12" s="1">
        <f t="shared" si="1"/>
        <v>0.63888888888888884</v>
      </c>
      <c r="I12" s="12"/>
      <c r="K12" s="193"/>
      <c r="L12" s="194"/>
      <c r="M12" s="194"/>
      <c r="N12" s="194"/>
      <c r="O12" s="195"/>
    </row>
    <row r="13" spans="5:15" ht="15.6">
      <c r="E13" s="10" t="s">
        <v>23</v>
      </c>
      <c r="F13" s="11">
        <v>43302</v>
      </c>
      <c r="G13" s="11">
        <v>43400</v>
      </c>
      <c r="H13" s="1">
        <f t="shared" si="1"/>
        <v>0.26666666666666666</v>
      </c>
      <c r="I13" s="12"/>
      <c r="K13" s="193"/>
      <c r="L13" s="194"/>
      <c r="M13" s="194"/>
      <c r="N13" s="194"/>
      <c r="O13" s="195"/>
    </row>
    <row r="14" spans="5:15" ht="15.6">
      <c r="E14" s="10" t="s">
        <v>5</v>
      </c>
      <c r="F14" s="11">
        <v>43101</v>
      </c>
      <c r="G14" s="11">
        <v>43393</v>
      </c>
      <c r="H14" s="1">
        <f t="shared" si="1"/>
        <v>0.80277777777777781</v>
      </c>
      <c r="I14" s="12">
        <v>1</v>
      </c>
      <c r="K14" s="193"/>
      <c r="L14" s="194"/>
      <c r="M14" s="194"/>
      <c r="N14" s="194"/>
      <c r="O14" s="195"/>
    </row>
    <row r="15" spans="5:15" ht="18">
      <c r="E15" s="136" t="s">
        <v>89</v>
      </c>
      <c r="F15" s="137"/>
      <c r="G15" s="137"/>
      <c r="H15" s="110">
        <f>SUM(H9:H14)</f>
        <v>4.447222222222222</v>
      </c>
      <c r="I15" s="111">
        <f>SUM(I9:I14)</f>
        <v>1</v>
      </c>
      <c r="K15" s="193"/>
      <c r="L15" s="194"/>
      <c r="M15" s="194"/>
      <c r="N15" s="194"/>
      <c r="O15" s="195"/>
    </row>
    <row r="16" spans="5:15" ht="15.6">
      <c r="E16" s="3" t="s">
        <v>26</v>
      </c>
      <c r="F16" s="4" t="s">
        <v>79</v>
      </c>
      <c r="G16" s="4" t="s">
        <v>83</v>
      </c>
      <c r="H16" s="109" t="s">
        <v>91</v>
      </c>
      <c r="I16" s="5"/>
      <c r="K16" s="193"/>
      <c r="L16" s="194"/>
      <c r="M16" s="194"/>
      <c r="N16" s="194"/>
      <c r="O16" s="195"/>
    </row>
    <row r="17" spans="5:15" ht="15.6">
      <c r="E17" s="6" t="s">
        <v>3</v>
      </c>
      <c r="F17" s="7" t="s">
        <v>0</v>
      </c>
      <c r="G17" s="7" t="s">
        <v>1</v>
      </c>
      <c r="H17" s="8" t="s">
        <v>2</v>
      </c>
      <c r="I17" s="9" t="s">
        <v>39</v>
      </c>
      <c r="K17" s="193"/>
      <c r="L17" s="194"/>
      <c r="M17" s="194"/>
      <c r="N17" s="194"/>
      <c r="O17" s="195"/>
    </row>
    <row r="18" spans="5:15" ht="15.6">
      <c r="E18" s="10" t="s">
        <v>4</v>
      </c>
      <c r="F18" s="11">
        <v>43101</v>
      </c>
      <c r="G18" s="11">
        <v>43465</v>
      </c>
      <c r="H18" s="1">
        <f t="shared" ref="H18:H26" si="2">YEARFRAC(F18,G18)</f>
        <v>1</v>
      </c>
      <c r="I18" s="12"/>
      <c r="K18" s="193"/>
      <c r="L18" s="194"/>
      <c r="M18" s="194"/>
      <c r="N18" s="194"/>
      <c r="O18" s="195"/>
    </row>
    <row r="19" spans="5:15" ht="15.6">
      <c r="E19" s="10" t="s">
        <v>7</v>
      </c>
      <c r="F19" s="11">
        <v>43101</v>
      </c>
      <c r="G19" s="11">
        <v>43465</v>
      </c>
      <c r="H19" s="1">
        <f t="shared" si="2"/>
        <v>1</v>
      </c>
      <c r="I19" s="12"/>
      <c r="K19" s="193"/>
      <c r="L19" s="194"/>
      <c r="M19" s="194"/>
      <c r="N19" s="194"/>
      <c r="O19" s="195"/>
    </row>
    <row r="20" spans="5:15" ht="15.6">
      <c r="E20" s="10" t="s">
        <v>8</v>
      </c>
      <c r="F20" s="11">
        <v>43101</v>
      </c>
      <c r="G20" s="11">
        <v>43465</v>
      </c>
      <c r="H20" s="1">
        <f t="shared" si="2"/>
        <v>1</v>
      </c>
      <c r="I20" s="12"/>
      <c r="K20" s="193"/>
      <c r="L20" s="194"/>
      <c r="M20" s="194"/>
      <c r="N20" s="194"/>
      <c r="O20" s="195"/>
    </row>
    <row r="21" spans="5:15" ht="15.6">
      <c r="E21" s="10" t="s">
        <v>21</v>
      </c>
      <c r="F21" s="11">
        <v>43195</v>
      </c>
      <c r="G21" s="11">
        <v>43465</v>
      </c>
      <c r="H21" s="1">
        <f t="shared" si="2"/>
        <v>0.73888888888888893</v>
      </c>
      <c r="I21" s="12"/>
      <c r="K21" s="193"/>
      <c r="L21" s="194"/>
      <c r="M21" s="194"/>
      <c r="N21" s="194"/>
      <c r="O21" s="195"/>
    </row>
    <row r="22" spans="5:15" ht="15.6">
      <c r="E22" s="10" t="s">
        <v>22</v>
      </c>
      <c r="F22" s="11">
        <v>43237</v>
      </c>
      <c r="G22" s="11">
        <v>43465</v>
      </c>
      <c r="H22" s="1">
        <f t="shared" si="2"/>
        <v>0.62222222222222223</v>
      </c>
      <c r="I22" s="12"/>
      <c r="K22" s="196"/>
      <c r="L22" s="197"/>
      <c r="M22" s="197"/>
      <c r="N22" s="197"/>
      <c r="O22" s="198"/>
    </row>
    <row r="23" spans="5:15" ht="15.6">
      <c r="E23" s="10" t="s">
        <v>10</v>
      </c>
      <c r="F23" s="11">
        <v>43323</v>
      </c>
      <c r="G23" s="11">
        <v>43465</v>
      </c>
      <c r="H23" s="1">
        <f t="shared" si="2"/>
        <v>0.3888888888888889</v>
      </c>
      <c r="I23" s="12"/>
    </row>
    <row r="24" spans="5:15" ht="15.6">
      <c r="E24" s="10" t="s">
        <v>24</v>
      </c>
      <c r="F24" s="11">
        <v>43354</v>
      </c>
      <c r="G24" s="11">
        <v>43465</v>
      </c>
      <c r="H24" s="1">
        <f t="shared" si="2"/>
        <v>0.30555555555555558</v>
      </c>
      <c r="I24" s="12"/>
    </row>
    <row r="25" spans="5:15" ht="15.6">
      <c r="E25" s="10" t="s">
        <v>17</v>
      </c>
      <c r="F25" s="11">
        <v>43142</v>
      </c>
      <c r="G25" s="11">
        <v>43446</v>
      </c>
      <c r="H25" s="1">
        <f t="shared" si="2"/>
        <v>0.83611111111111114</v>
      </c>
      <c r="I25" s="12"/>
    </row>
    <row r="26" spans="5:15" ht="15.6">
      <c r="E26" s="10" t="s">
        <v>6</v>
      </c>
      <c r="F26" s="11">
        <v>43101</v>
      </c>
      <c r="G26" s="11">
        <v>43131</v>
      </c>
      <c r="H26" s="1">
        <f t="shared" si="2"/>
        <v>8.3333333333333329E-2</v>
      </c>
      <c r="I26" s="12"/>
    </row>
    <row r="27" spans="5:15" ht="18">
      <c r="E27" s="136" t="s">
        <v>89</v>
      </c>
      <c r="F27" s="137"/>
      <c r="G27" s="137"/>
      <c r="H27" s="110">
        <f>SUM(H18:H26)</f>
        <v>5.9749999999999996</v>
      </c>
      <c r="I27" s="111">
        <f>SUM(I18:I26)</f>
        <v>0</v>
      </c>
    </row>
    <row r="28" spans="5:15" ht="15.6">
      <c r="E28" s="3" t="s">
        <v>26</v>
      </c>
      <c r="F28" s="4" t="s">
        <v>79</v>
      </c>
      <c r="G28" s="4" t="s">
        <v>83</v>
      </c>
      <c r="H28" s="109" t="s">
        <v>92</v>
      </c>
      <c r="I28" s="5"/>
    </row>
    <row r="29" spans="5:15" ht="15.6">
      <c r="E29" s="6" t="s">
        <v>3</v>
      </c>
      <c r="F29" s="7" t="s">
        <v>0</v>
      </c>
      <c r="G29" s="7" t="s">
        <v>1</v>
      </c>
      <c r="H29" s="8" t="s">
        <v>2</v>
      </c>
      <c r="I29" s="9" t="s">
        <v>39</v>
      </c>
    </row>
    <row r="30" spans="5:15" ht="15.6">
      <c r="E30" s="10" t="s">
        <v>4</v>
      </c>
      <c r="F30" s="11">
        <v>43101</v>
      </c>
      <c r="G30" s="11">
        <v>43465</v>
      </c>
      <c r="H30" s="1">
        <f t="shared" ref="H30:H42" si="3">YEARFRAC(F30,G30)</f>
        <v>1</v>
      </c>
      <c r="I30" s="12"/>
    </row>
    <row r="31" spans="5:15" ht="15.6">
      <c r="E31" s="10" t="s">
        <v>7</v>
      </c>
      <c r="F31" s="11">
        <v>43101</v>
      </c>
      <c r="G31" s="11">
        <v>43465</v>
      </c>
      <c r="H31" s="1">
        <f t="shared" si="3"/>
        <v>1</v>
      </c>
      <c r="I31" s="12"/>
    </row>
    <row r="32" spans="5:15" ht="15.6">
      <c r="E32" s="10" t="s">
        <v>19</v>
      </c>
      <c r="F32" s="11">
        <v>43101</v>
      </c>
      <c r="G32" s="11">
        <v>43465</v>
      </c>
      <c r="H32" s="1">
        <f t="shared" si="3"/>
        <v>1</v>
      </c>
      <c r="I32" s="12"/>
    </row>
    <row r="33" spans="5:9" ht="15.6">
      <c r="E33" s="10" t="s">
        <v>21</v>
      </c>
      <c r="F33" s="11">
        <v>43195</v>
      </c>
      <c r="G33" s="11">
        <v>43465</v>
      </c>
      <c r="H33" s="1">
        <f t="shared" si="3"/>
        <v>0.73888888888888893</v>
      </c>
      <c r="I33" s="12"/>
    </row>
    <row r="34" spans="5:9" ht="15.6">
      <c r="E34" s="10" t="s">
        <v>22</v>
      </c>
      <c r="F34" s="11">
        <v>43237</v>
      </c>
      <c r="G34" s="11">
        <v>43465</v>
      </c>
      <c r="H34" s="1">
        <f t="shared" si="3"/>
        <v>0.62222222222222223</v>
      </c>
      <c r="I34" s="12"/>
    </row>
    <row r="35" spans="5:9" ht="15.6">
      <c r="E35" s="10" t="s">
        <v>10</v>
      </c>
      <c r="F35" s="11">
        <v>43323</v>
      </c>
      <c r="G35" s="11">
        <v>43465</v>
      </c>
      <c r="H35" s="1">
        <f t="shared" si="3"/>
        <v>0.3888888888888889</v>
      </c>
      <c r="I35" s="12"/>
    </row>
    <row r="36" spans="5:9" ht="15.6">
      <c r="E36" s="10" t="s">
        <v>24</v>
      </c>
      <c r="F36" s="11">
        <v>43354</v>
      </c>
      <c r="G36" s="11">
        <v>43465</v>
      </c>
      <c r="H36" s="1">
        <f t="shared" si="3"/>
        <v>0.30555555555555558</v>
      </c>
      <c r="I36" s="12"/>
    </row>
    <row r="37" spans="5:9" ht="15.6">
      <c r="E37" s="10" t="s">
        <v>17</v>
      </c>
      <c r="F37" s="11">
        <v>43142</v>
      </c>
      <c r="G37" s="11">
        <v>43446</v>
      </c>
      <c r="H37" s="1">
        <f t="shared" si="3"/>
        <v>0.83611111111111114</v>
      </c>
      <c r="I37" s="12"/>
    </row>
    <row r="38" spans="5:9" ht="15.6">
      <c r="E38" s="10" t="s">
        <v>14</v>
      </c>
      <c r="F38" s="11">
        <v>43354</v>
      </c>
      <c r="G38" s="11">
        <v>43434</v>
      </c>
      <c r="H38" s="1">
        <f t="shared" si="3"/>
        <v>0.21944444444444444</v>
      </c>
      <c r="I38" s="12"/>
    </row>
    <row r="39" spans="5:9" ht="15.6">
      <c r="E39" s="10" t="s">
        <v>20</v>
      </c>
      <c r="F39" s="11">
        <v>43191</v>
      </c>
      <c r="G39" s="11">
        <v>43425</v>
      </c>
      <c r="H39" s="1">
        <f t="shared" si="3"/>
        <v>0.63888888888888884</v>
      </c>
      <c r="I39" s="12"/>
    </row>
    <row r="40" spans="5:9" ht="15.6">
      <c r="E40" s="10" t="s">
        <v>23</v>
      </c>
      <c r="F40" s="11">
        <v>43302</v>
      </c>
      <c r="G40" s="11">
        <v>43400</v>
      </c>
      <c r="H40" s="1">
        <f t="shared" si="3"/>
        <v>0.26666666666666666</v>
      </c>
      <c r="I40" s="12"/>
    </row>
    <row r="41" spans="5:9" ht="15.6">
      <c r="E41" s="10" t="s">
        <v>5</v>
      </c>
      <c r="F41" s="11">
        <v>43101</v>
      </c>
      <c r="G41" s="11">
        <v>43393</v>
      </c>
      <c r="H41" s="1">
        <f t="shared" si="3"/>
        <v>0.80277777777777781</v>
      </c>
      <c r="I41" s="12">
        <v>1</v>
      </c>
    </row>
    <row r="42" spans="5:9" ht="15.6">
      <c r="E42" s="10" t="s">
        <v>6</v>
      </c>
      <c r="F42" s="11">
        <v>43101</v>
      </c>
      <c r="G42" s="11">
        <v>43131</v>
      </c>
      <c r="H42" s="1">
        <f t="shared" si="3"/>
        <v>8.3333333333333329E-2</v>
      </c>
      <c r="I42" s="12"/>
    </row>
    <row r="43" spans="5:9" ht="18">
      <c r="E43" s="136" t="s">
        <v>89</v>
      </c>
      <c r="F43" s="137"/>
      <c r="G43" s="137"/>
      <c r="H43" s="110">
        <f>SUM(H30:H42)</f>
        <v>7.9027777777777777</v>
      </c>
      <c r="I43" s="111">
        <f>SUM(I30:I42)</f>
        <v>1</v>
      </c>
    </row>
    <row r="44" spans="5:9" ht="15.6">
      <c r="E44" s="3" t="s">
        <v>26</v>
      </c>
      <c r="F44" s="4" t="s">
        <v>79</v>
      </c>
      <c r="G44" s="4" t="s">
        <v>83</v>
      </c>
      <c r="H44" s="109" t="s">
        <v>93</v>
      </c>
      <c r="I44" s="5"/>
    </row>
    <row r="45" spans="5:9" ht="15.6">
      <c r="E45" s="6" t="s">
        <v>3</v>
      </c>
      <c r="F45" s="7" t="s">
        <v>0</v>
      </c>
      <c r="G45" s="7" t="s">
        <v>1</v>
      </c>
      <c r="H45" s="8" t="s">
        <v>2</v>
      </c>
      <c r="I45" s="9" t="s">
        <v>39</v>
      </c>
    </row>
    <row r="46" spans="5:9" ht="15.6">
      <c r="E46" s="10" t="s">
        <v>12</v>
      </c>
      <c r="F46" s="11">
        <v>43101</v>
      </c>
      <c r="G46" s="11">
        <v>43465</v>
      </c>
      <c r="H46" s="1">
        <f t="shared" ref="H46:H61" si="4">YEARFRAC(F46,G46)</f>
        <v>1</v>
      </c>
      <c r="I46" s="12"/>
    </row>
    <row r="47" spans="5:9" ht="15.6">
      <c r="E47" s="10" t="s">
        <v>13</v>
      </c>
      <c r="F47" s="11">
        <v>43101</v>
      </c>
      <c r="G47" s="11">
        <v>43465</v>
      </c>
      <c r="H47" s="1">
        <f t="shared" si="4"/>
        <v>1</v>
      </c>
      <c r="I47" s="12"/>
    </row>
    <row r="48" spans="5:9" ht="15.6">
      <c r="E48" s="10" t="s">
        <v>15</v>
      </c>
      <c r="F48" s="11">
        <v>43101</v>
      </c>
      <c r="G48" s="11">
        <v>43465</v>
      </c>
      <c r="H48" s="1">
        <f t="shared" si="4"/>
        <v>1</v>
      </c>
      <c r="I48" s="12"/>
    </row>
    <row r="49" spans="5:9" ht="15.6">
      <c r="E49" s="10" t="s">
        <v>16</v>
      </c>
      <c r="F49" s="11">
        <v>43101</v>
      </c>
      <c r="G49" s="11">
        <v>43465</v>
      </c>
      <c r="H49" s="1">
        <f t="shared" si="4"/>
        <v>1</v>
      </c>
      <c r="I49" s="12"/>
    </row>
    <row r="50" spans="5:9" ht="15.6">
      <c r="E50" s="10" t="s">
        <v>18</v>
      </c>
      <c r="F50" s="11">
        <v>43101</v>
      </c>
      <c r="G50" s="11">
        <v>43465</v>
      </c>
      <c r="H50" s="1">
        <f t="shared" si="4"/>
        <v>1</v>
      </c>
      <c r="I50" s="12"/>
    </row>
    <row r="51" spans="5:9" ht="15.6">
      <c r="E51" s="10" t="s">
        <v>19</v>
      </c>
      <c r="F51" s="11">
        <v>43101</v>
      </c>
      <c r="G51" s="11">
        <v>43465</v>
      </c>
      <c r="H51" s="1">
        <f t="shared" si="4"/>
        <v>1</v>
      </c>
      <c r="I51" s="12">
        <v>1</v>
      </c>
    </row>
    <row r="52" spans="5:9" ht="15.6">
      <c r="E52" s="10" t="s">
        <v>21</v>
      </c>
      <c r="F52" s="11">
        <v>43195</v>
      </c>
      <c r="G52" s="11">
        <v>43465</v>
      </c>
      <c r="H52" s="1">
        <f t="shared" si="4"/>
        <v>0.73888888888888893</v>
      </c>
      <c r="I52" s="12"/>
    </row>
    <row r="53" spans="5:9" ht="15.6">
      <c r="E53" s="10" t="s">
        <v>22</v>
      </c>
      <c r="F53" s="11">
        <v>43237</v>
      </c>
      <c r="G53" s="11">
        <v>43465</v>
      </c>
      <c r="H53" s="1">
        <f t="shared" si="4"/>
        <v>0.62222222222222223</v>
      </c>
      <c r="I53" s="12"/>
    </row>
    <row r="54" spans="5:9" ht="15.6">
      <c r="E54" s="10" t="s">
        <v>10</v>
      </c>
      <c r="F54" s="11">
        <v>43323</v>
      </c>
      <c r="G54" s="11">
        <v>43465</v>
      </c>
      <c r="H54" s="1">
        <f t="shared" si="4"/>
        <v>0.3888888888888889</v>
      </c>
      <c r="I54" s="12"/>
    </row>
    <row r="55" spans="5:9" ht="15.6">
      <c r="E55" s="10" t="s">
        <v>24</v>
      </c>
      <c r="F55" s="11">
        <v>43354</v>
      </c>
      <c r="G55" s="11">
        <v>43465</v>
      </c>
      <c r="H55" s="1">
        <f t="shared" si="4"/>
        <v>0.30555555555555558</v>
      </c>
      <c r="I55" s="12"/>
    </row>
    <row r="56" spans="5:9" ht="15.6">
      <c r="E56" s="10" t="s">
        <v>17</v>
      </c>
      <c r="F56" s="11">
        <v>43142</v>
      </c>
      <c r="G56" s="11">
        <v>43446</v>
      </c>
      <c r="H56" s="1">
        <f t="shared" si="4"/>
        <v>0.83611111111111114</v>
      </c>
      <c r="I56" s="12"/>
    </row>
    <row r="57" spans="5:9" ht="15.6">
      <c r="E57" s="10" t="s">
        <v>14</v>
      </c>
      <c r="F57" s="11">
        <v>43354</v>
      </c>
      <c r="G57" s="11">
        <v>43434</v>
      </c>
      <c r="H57" s="1">
        <f t="shared" si="4"/>
        <v>0.21944444444444444</v>
      </c>
      <c r="I57" s="12"/>
    </row>
    <row r="58" spans="5:9" ht="15.6">
      <c r="E58" s="10" t="s">
        <v>20</v>
      </c>
      <c r="F58" s="11">
        <v>43191</v>
      </c>
      <c r="G58" s="11">
        <v>43425</v>
      </c>
      <c r="H58" s="1">
        <f t="shared" si="4"/>
        <v>0.63888888888888884</v>
      </c>
      <c r="I58" s="12"/>
    </row>
    <row r="59" spans="5:9" ht="15.6">
      <c r="E59" s="10" t="s">
        <v>23</v>
      </c>
      <c r="F59" s="11">
        <v>43302</v>
      </c>
      <c r="G59" s="11">
        <v>43400</v>
      </c>
      <c r="H59" s="1">
        <f t="shared" si="4"/>
        <v>0.26666666666666666</v>
      </c>
      <c r="I59" s="12"/>
    </row>
    <row r="60" spans="5:9" ht="15.6">
      <c r="E60" s="10" t="s">
        <v>5</v>
      </c>
      <c r="F60" s="11">
        <v>43101</v>
      </c>
      <c r="G60" s="11">
        <v>43393</v>
      </c>
      <c r="H60" s="1">
        <f t="shared" si="4"/>
        <v>0.80277777777777781</v>
      </c>
      <c r="I60" s="12"/>
    </row>
    <row r="61" spans="5:9" ht="15.6">
      <c r="E61" s="10" t="s">
        <v>6</v>
      </c>
      <c r="F61" s="11">
        <v>43101</v>
      </c>
      <c r="G61" s="11">
        <v>43131</v>
      </c>
      <c r="H61" s="1">
        <f t="shared" si="4"/>
        <v>8.3333333333333329E-2</v>
      </c>
      <c r="I61" s="12"/>
    </row>
    <row r="62" spans="5:9" ht="18">
      <c r="E62" s="136" t="s">
        <v>89</v>
      </c>
      <c r="F62" s="137"/>
      <c r="G62" s="137"/>
      <c r="H62" s="110">
        <f>SUM(H46:H61)</f>
        <v>10.902777777777779</v>
      </c>
      <c r="I62" s="111">
        <f>SUM(I46:I61)</f>
        <v>1</v>
      </c>
    </row>
    <row r="63" spans="5:9" ht="15.6">
      <c r="E63" s="3" t="s">
        <v>26</v>
      </c>
      <c r="F63" s="4" t="s">
        <v>79</v>
      </c>
      <c r="G63" s="4" t="s">
        <v>83</v>
      </c>
      <c r="H63" s="109" t="s">
        <v>94</v>
      </c>
      <c r="I63" s="5"/>
    </row>
    <row r="64" spans="5:9" ht="15.6">
      <c r="E64" s="6" t="s">
        <v>3</v>
      </c>
      <c r="F64" s="7" t="s">
        <v>0</v>
      </c>
      <c r="G64" s="7" t="s">
        <v>1</v>
      </c>
      <c r="H64" s="8" t="s">
        <v>2</v>
      </c>
      <c r="I64" s="9" t="s">
        <v>39</v>
      </c>
    </row>
    <row r="65" spans="5:9" ht="15.6">
      <c r="E65" s="10" t="s">
        <v>4</v>
      </c>
      <c r="F65" s="11">
        <v>43101</v>
      </c>
      <c r="G65" s="11">
        <v>43465</v>
      </c>
      <c r="H65" s="1">
        <f t="shared" ref="H65:H93" si="5">YEARFRAC(F65,G65)</f>
        <v>1</v>
      </c>
      <c r="I65" s="12"/>
    </row>
    <row r="66" spans="5:9" ht="15.6">
      <c r="E66" s="10" t="s">
        <v>7</v>
      </c>
      <c r="F66" s="11">
        <v>43101</v>
      </c>
      <c r="G66" s="11">
        <v>43465</v>
      </c>
      <c r="H66" s="1">
        <f t="shared" si="5"/>
        <v>1</v>
      </c>
      <c r="I66" s="12"/>
    </row>
    <row r="67" spans="5:9" ht="15.6">
      <c r="E67" s="10" t="s">
        <v>11</v>
      </c>
      <c r="F67" s="11">
        <v>43101</v>
      </c>
      <c r="G67" s="11">
        <v>43465</v>
      </c>
      <c r="H67" s="1">
        <f t="shared" si="5"/>
        <v>1</v>
      </c>
      <c r="I67" s="12"/>
    </row>
    <row r="68" spans="5:9" ht="15.6">
      <c r="E68" s="10" t="s">
        <v>12</v>
      </c>
      <c r="F68" s="11">
        <v>43101</v>
      </c>
      <c r="G68" s="11">
        <v>43465</v>
      </c>
      <c r="H68" s="1">
        <f t="shared" ref="H68:H77" si="6">YEARFRAC(F68,G68)</f>
        <v>1</v>
      </c>
      <c r="I68" s="12"/>
    </row>
    <row r="69" spans="5:9" ht="15.6">
      <c r="E69" s="10" t="s">
        <v>13</v>
      </c>
      <c r="F69" s="11">
        <v>43101</v>
      </c>
      <c r="G69" s="11">
        <v>43465</v>
      </c>
      <c r="H69" s="1">
        <f t="shared" si="6"/>
        <v>1</v>
      </c>
      <c r="I69" s="12"/>
    </row>
    <row r="70" spans="5:9" ht="15.6">
      <c r="E70" s="10" t="s">
        <v>15</v>
      </c>
      <c r="F70" s="11">
        <v>43101</v>
      </c>
      <c r="G70" s="11">
        <v>43465</v>
      </c>
      <c r="H70" s="1">
        <f t="shared" si="6"/>
        <v>1</v>
      </c>
      <c r="I70" s="12"/>
    </row>
    <row r="71" spans="5:9" ht="15.6">
      <c r="E71" s="10" t="s">
        <v>16</v>
      </c>
      <c r="F71" s="11">
        <v>43101</v>
      </c>
      <c r="G71" s="11">
        <v>43465</v>
      </c>
      <c r="H71" s="1">
        <f t="shared" si="6"/>
        <v>1</v>
      </c>
      <c r="I71" s="12"/>
    </row>
    <row r="72" spans="5:9" ht="15.6">
      <c r="E72" s="10" t="s">
        <v>18</v>
      </c>
      <c r="F72" s="11">
        <v>43101</v>
      </c>
      <c r="G72" s="11">
        <v>43465</v>
      </c>
      <c r="H72" s="1">
        <f t="shared" si="6"/>
        <v>1</v>
      </c>
      <c r="I72" s="12"/>
    </row>
    <row r="73" spans="5:9" ht="15.6">
      <c r="E73" s="10" t="s">
        <v>19</v>
      </c>
      <c r="F73" s="11">
        <v>43101</v>
      </c>
      <c r="G73" s="11">
        <v>43465</v>
      </c>
      <c r="H73" s="1">
        <f t="shared" si="6"/>
        <v>1</v>
      </c>
      <c r="I73" s="12"/>
    </row>
    <row r="74" spans="5:9" ht="15.6">
      <c r="E74" s="10" t="s">
        <v>12</v>
      </c>
      <c r="F74" s="11">
        <v>43101</v>
      </c>
      <c r="G74" s="11">
        <v>43465</v>
      </c>
      <c r="H74" s="1">
        <f t="shared" si="6"/>
        <v>1</v>
      </c>
      <c r="I74" s="12"/>
    </row>
    <row r="75" spans="5:9" ht="15.6">
      <c r="E75" s="10" t="s">
        <v>13</v>
      </c>
      <c r="F75" s="11">
        <v>43101</v>
      </c>
      <c r="G75" s="11">
        <v>43465</v>
      </c>
      <c r="H75" s="1">
        <f t="shared" si="6"/>
        <v>1</v>
      </c>
      <c r="I75" s="12"/>
    </row>
    <row r="76" spans="5:9" ht="15.6">
      <c r="E76" s="10" t="s">
        <v>15</v>
      </c>
      <c r="F76" s="11">
        <v>43101</v>
      </c>
      <c r="G76" s="11">
        <v>43465</v>
      </c>
      <c r="H76" s="1">
        <f t="shared" si="6"/>
        <v>1</v>
      </c>
      <c r="I76" s="12"/>
    </row>
    <row r="77" spans="5:9" ht="15.6">
      <c r="E77" s="10" t="s">
        <v>16</v>
      </c>
      <c r="F77" s="11">
        <v>43101</v>
      </c>
      <c r="G77" s="11">
        <v>43465</v>
      </c>
      <c r="H77" s="1">
        <f t="shared" si="6"/>
        <v>1</v>
      </c>
      <c r="I77" s="12"/>
    </row>
    <row r="78" spans="5:9" ht="15.6">
      <c r="E78" s="10" t="s">
        <v>12</v>
      </c>
      <c r="F78" s="11">
        <v>43101</v>
      </c>
      <c r="G78" s="11">
        <v>43465</v>
      </c>
      <c r="H78" s="1">
        <f t="shared" si="5"/>
        <v>1</v>
      </c>
      <c r="I78" s="12"/>
    </row>
    <row r="79" spans="5:9" ht="15.6">
      <c r="E79" s="10" t="s">
        <v>13</v>
      </c>
      <c r="F79" s="11">
        <v>43101</v>
      </c>
      <c r="G79" s="11">
        <v>43465</v>
      </c>
      <c r="H79" s="1">
        <f t="shared" si="5"/>
        <v>1</v>
      </c>
      <c r="I79" s="12"/>
    </row>
    <row r="80" spans="5:9" ht="15.6">
      <c r="E80" s="10" t="s">
        <v>15</v>
      </c>
      <c r="F80" s="11">
        <v>43101</v>
      </c>
      <c r="G80" s="11">
        <v>43465</v>
      </c>
      <c r="H80" s="1">
        <f t="shared" si="5"/>
        <v>1</v>
      </c>
      <c r="I80" s="12"/>
    </row>
    <row r="81" spans="5:9" ht="15.6">
      <c r="E81" s="10" t="s">
        <v>16</v>
      </c>
      <c r="F81" s="11">
        <v>43101</v>
      </c>
      <c r="G81" s="11">
        <v>43465</v>
      </c>
      <c r="H81" s="1">
        <f t="shared" si="5"/>
        <v>1</v>
      </c>
      <c r="I81" s="12"/>
    </row>
    <row r="82" spans="5:9" ht="15.6">
      <c r="E82" s="10" t="s">
        <v>18</v>
      </c>
      <c r="F82" s="11">
        <v>43101</v>
      </c>
      <c r="G82" s="11">
        <v>43465</v>
      </c>
      <c r="H82" s="1">
        <f t="shared" si="5"/>
        <v>1</v>
      </c>
      <c r="I82" s="12"/>
    </row>
    <row r="83" spans="5:9" ht="15.6">
      <c r="E83" s="10" t="s">
        <v>19</v>
      </c>
      <c r="F83" s="11">
        <v>43101</v>
      </c>
      <c r="G83" s="11">
        <v>43465</v>
      </c>
      <c r="H83" s="1">
        <f t="shared" si="5"/>
        <v>1</v>
      </c>
      <c r="I83" s="12">
        <v>1</v>
      </c>
    </row>
    <row r="84" spans="5:9" ht="15.6">
      <c r="E84" s="10" t="s">
        <v>21</v>
      </c>
      <c r="F84" s="11">
        <v>43195</v>
      </c>
      <c r="G84" s="11">
        <v>43465</v>
      </c>
      <c r="H84" s="1">
        <f t="shared" si="5"/>
        <v>0.73888888888888893</v>
      </c>
      <c r="I84" s="12"/>
    </row>
    <row r="85" spans="5:9" ht="15.6">
      <c r="E85" s="10" t="s">
        <v>22</v>
      </c>
      <c r="F85" s="11">
        <v>43237</v>
      </c>
      <c r="G85" s="11">
        <v>43465</v>
      </c>
      <c r="H85" s="1">
        <f t="shared" si="5"/>
        <v>0.62222222222222223</v>
      </c>
      <c r="I85" s="12">
        <v>1</v>
      </c>
    </row>
    <row r="86" spans="5:9" ht="15.6">
      <c r="E86" s="10" t="s">
        <v>10</v>
      </c>
      <c r="F86" s="11">
        <v>43323</v>
      </c>
      <c r="G86" s="11">
        <v>43465</v>
      </c>
      <c r="H86" s="1">
        <f t="shared" si="5"/>
        <v>0.3888888888888889</v>
      </c>
      <c r="I86" s="12"/>
    </row>
    <row r="87" spans="5:9" ht="15.6">
      <c r="E87" s="10" t="s">
        <v>24</v>
      </c>
      <c r="F87" s="11">
        <v>43354</v>
      </c>
      <c r="G87" s="11">
        <v>43465</v>
      </c>
      <c r="H87" s="1">
        <f t="shared" si="5"/>
        <v>0.30555555555555558</v>
      </c>
      <c r="I87" s="12"/>
    </row>
    <row r="88" spans="5:9" ht="15.6">
      <c r="E88" s="10" t="s">
        <v>17</v>
      </c>
      <c r="F88" s="11">
        <v>43142</v>
      </c>
      <c r="G88" s="11">
        <v>43446</v>
      </c>
      <c r="H88" s="1">
        <f t="shared" si="5"/>
        <v>0.83611111111111114</v>
      </c>
      <c r="I88" s="12">
        <v>1</v>
      </c>
    </row>
    <row r="89" spans="5:9" ht="15.6">
      <c r="E89" s="10" t="s">
        <v>14</v>
      </c>
      <c r="F89" s="11">
        <v>43354</v>
      </c>
      <c r="G89" s="11">
        <v>43434</v>
      </c>
      <c r="H89" s="1">
        <f t="shared" si="5"/>
        <v>0.21944444444444444</v>
      </c>
      <c r="I89" s="12"/>
    </row>
    <row r="90" spans="5:9" ht="15.6">
      <c r="E90" s="10" t="s">
        <v>20</v>
      </c>
      <c r="F90" s="11">
        <v>43191</v>
      </c>
      <c r="G90" s="11">
        <v>43425</v>
      </c>
      <c r="H90" s="1">
        <f t="shared" si="5"/>
        <v>0.63888888888888884</v>
      </c>
      <c r="I90" s="12">
        <v>1</v>
      </c>
    </row>
    <row r="91" spans="5:9" ht="15.6">
      <c r="E91" s="10" t="s">
        <v>23</v>
      </c>
      <c r="F91" s="11">
        <v>43302</v>
      </c>
      <c r="G91" s="11">
        <v>43400</v>
      </c>
      <c r="H91" s="1">
        <f t="shared" si="5"/>
        <v>0.26666666666666666</v>
      </c>
      <c r="I91" s="12"/>
    </row>
    <row r="92" spans="5:9" ht="15.6">
      <c r="E92" s="10" t="s">
        <v>5</v>
      </c>
      <c r="F92" s="11">
        <v>43101</v>
      </c>
      <c r="G92" s="11">
        <v>43393</v>
      </c>
      <c r="H92" s="1">
        <f t="shared" si="5"/>
        <v>0.80277777777777781</v>
      </c>
      <c r="I92" s="12"/>
    </row>
    <row r="93" spans="5:9" ht="15.6">
      <c r="E93" s="10" t="s">
        <v>6</v>
      </c>
      <c r="F93" s="11">
        <v>43101</v>
      </c>
      <c r="G93" s="11">
        <v>43131</v>
      </c>
      <c r="H93" s="1">
        <f t="shared" si="5"/>
        <v>8.3333333333333329E-2</v>
      </c>
      <c r="I93" s="12"/>
    </row>
    <row r="94" spans="5:9" ht="18">
      <c r="E94" s="136" t="s">
        <v>89</v>
      </c>
      <c r="F94" s="137"/>
      <c r="G94" s="137"/>
      <c r="H94" s="110">
        <f>SUM(H65:H93)</f>
        <v>23.902777777777779</v>
      </c>
      <c r="I94" s="111">
        <f>SUM(I65:I93)</f>
        <v>4</v>
      </c>
    </row>
    <row r="95" spans="5:9" ht="15.6">
      <c r="E95" s="3" t="s">
        <v>26</v>
      </c>
      <c r="F95" s="4" t="s">
        <v>79</v>
      </c>
      <c r="G95" s="4" t="s">
        <v>83</v>
      </c>
      <c r="H95" s="109" t="s">
        <v>87</v>
      </c>
      <c r="I95" s="5"/>
    </row>
    <row r="96" spans="5:9" ht="15.6">
      <c r="E96" s="6" t="s">
        <v>3</v>
      </c>
      <c r="F96" s="7" t="s">
        <v>0</v>
      </c>
      <c r="G96" s="7" t="s">
        <v>1</v>
      </c>
      <c r="H96" s="8" t="s">
        <v>2</v>
      </c>
      <c r="I96" s="9" t="s">
        <v>39</v>
      </c>
    </row>
    <row r="97" spans="5:9" ht="15.6">
      <c r="E97" s="10" t="s">
        <v>4</v>
      </c>
      <c r="F97" s="11">
        <v>43101</v>
      </c>
      <c r="G97" s="11">
        <v>43465</v>
      </c>
      <c r="H97" s="1">
        <f t="shared" ref="H97:H131" si="7">YEARFRAC(F97,G97)</f>
        <v>1</v>
      </c>
      <c r="I97" s="12"/>
    </row>
    <row r="98" spans="5:9" ht="15.6">
      <c r="E98" s="10" t="s">
        <v>7</v>
      </c>
      <c r="F98" s="11">
        <v>43101</v>
      </c>
      <c r="G98" s="11">
        <v>43465</v>
      </c>
      <c r="H98" s="1">
        <f t="shared" si="7"/>
        <v>1</v>
      </c>
      <c r="I98" s="12"/>
    </row>
    <row r="99" spans="5:9" ht="15.6">
      <c r="E99" s="10" t="s">
        <v>8</v>
      </c>
      <c r="F99" s="11">
        <v>43101</v>
      </c>
      <c r="G99" s="11">
        <v>43465</v>
      </c>
      <c r="H99" s="1">
        <f t="shared" si="7"/>
        <v>1</v>
      </c>
      <c r="I99" s="12"/>
    </row>
    <row r="100" spans="5:9" ht="15.6">
      <c r="E100" s="10" t="s">
        <v>9</v>
      </c>
      <c r="F100" s="11">
        <v>43101</v>
      </c>
      <c r="G100" s="11">
        <v>43465</v>
      </c>
      <c r="H100" s="1">
        <f t="shared" ref="H100:H113" si="8">YEARFRAC(F100,G100)</f>
        <v>1</v>
      </c>
      <c r="I100" s="12"/>
    </row>
    <row r="101" spans="5:9" ht="15.6">
      <c r="E101" s="10" t="s">
        <v>11</v>
      </c>
      <c r="F101" s="11">
        <v>43101</v>
      </c>
      <c r="G101" s="11">
        <v>43465</v>
      </c>
      <c r="H101" s="1">
        <f t="shared" si="8"/>
        <v>1</v>
      </c>
      <c r="I101" s="12"/>
    </row>
    <row r="102" spans="5:9" ht="15.6">
      <c r="E102" s="10" t="s">
        <v>12</v>
      </c>
      <c r="F102" s="11">
        <v>43101</v>
      </c>
      <c r="G102" s="11">
        <v>43465</v>
      </c>
      <c r="H102" s="1">
        <f t="shared" si="8"/>
        <v>1</v>
      </c>
      <c r="I102" s="12"/>
    </row>
    <row r="103" spans="5:9" ht="15.6">
      <c r="E103" s="10" t="s">
        <v>13</v>
      </c>
      <c r="F103" s="11">
        <v>43101</v>
      </c>
      <c r="G103" s="11">
        <v>43465</v>
      </c>
      <c r="H103" s="1">
        <f t="shared" si="8"/>
        <v>1</v>
      </c>
      <c r="I103" s="12"/>
    </row>
    <row r="104" spans="5:9" ht="15.6">
      <c r="E104" s="10" t="s">
        <v>15</v>
      </c>
      <c r="F104" s="11">
        <v>43101</v>
      </c>
      <c r="G104" s="11">
        <v>43465</v>
      </c>
      <c r="H104" s="1">
        <f t="shared" si="8"/>
        <v>1</v>
      </c>
      <c r="I104" s="12"/>
    </row>
    <row r="105" spans="5:9" ht="15.6">
      <c r="E105" s="10" t="s">
        <v>16</v>
      </c>
      <c r="F105" s="11">
        <v>43101</v>
      </c>
      <c r="G105" s="11">
        <v>43465</v>
      </c>
      <c r="H105" s="1">
        <f t="shared" si="8"/>
        <v>1</v>
      </c>
      <c r="I105" s="12"/>
    </row>
    <row r="106" spans="5:9" ht="15.6">
      <c r="E106" s="10" t="s">
        <v>18</v>
      </c>
      <c r="F106" s="11">
        <v>43101</v>
      </c>
      <c r="G106" s="11">
        <v>43465</v>
      </c>
      <c r="H106" s="1">
        <f t="shared" si="8"/>
        <v>1</v>
      </c>
      <c r="I106" s="12"/>
    </row>
    <row r="107" spans="5:9" ht="15.6">
      <c r="E107" s="10" t="s">
        <v>9</v>
      </c>
      <c r="F107" s="11">
        <v>43101</v>
      </c>
      <c r="G107" s="11">
        <v>43465</v>
      </c>
      <c r="H107" s="1">
        <f t="shared" si="8"/>
        <v>1</v>
      </c>
      <c r="I107" s="12"/>
    </row>
    <row r="108" spans="5:9" ht="15.6">
      <c r="E108" s="10" t="s">
        <v>11</v>
      </c>
      <c r="F108" s="11">
        <v>43101</v>
      </c>
      <c r="G108" s="11">
        <v>43465</v>
      </c>
      <c r="H108" s="1">
        <f t="shared" si="8"/>
        <v>1</v>
      </c>
      <c r="I108" s="12"/>
    </row>
    <row r="109" spans="5:9" ht="15.6">
      <c r="E109" s="10" t="s">
        <v>12</v>
      </c>
      <c r="F109" s="11">
        <v>43101</v>
      </c>
      <c r="G109" s="11">
        <v>43465</v>
      </c>
      <c r="H109" s="1">
        <f t="shared" si="8"/>
        <v>1</v>
      </c>
      <c r="I109" s="12"/>
    </row>
    <row r="110" spans="5:9" ht="15.6">
      <c r="E110" s="10" t="s">
        <v>13</v>
      </c>
      <c r="F110" s="11">
        <v>43101</v>
      </c>
      <c r="G110" s="11">
        <v>43465</v>
      </c>
      <c r="H110" s="1">
        <f t="shared" si="8"/>
        <v>1</v>
      </c>
      <c r="I110" s="12"/>
    </row>
    <row r="111" spans="5:9" ht="15.6">
      <c r="E111" s="10" t="s">
        <v>15</v>
      </c>
      <c r="F111" s="11">
        <v>43101</v>
      </c>
      <c r="G111" s="11">
        <v>43465</v>
      </c>
      <c r="H111" s="1">
        <f t="shared" si="8"/>
        <v>1</v>
      </c>
      <c r="I111" s="12"/>
    </row>
    <row r="112" spans="5:9" ht="15.6">
      <c r="E112" s="10" t="s">
        <v>16</v>
      </c>
      <c r="F112" s="11">
        <v>43101</v>
      </c>
      <c r="G112" s="11">
        <v>43465</v>
      </c>
      <c r="H112" s="1">
        <f t="shared" si="8"/>
        <v>1</v>
      </c>
      <c r="I112" s="12"/>
    </row>
    <row r="113" spans="5:9" ht="15.6">
      <c r="E113" s="10" t="s">
        <v>18</v>
      </c>
      <c r="F113" s="11">
        <v>43101</v>
      </c>
      <c r="G113" s="11">
        <v>43465</v>
      </c>
      <c r="H113" s="1">
        <f t="shared" si="8"/>
        <v>1</v>
      </c>
      <c r="I113" s="12"/>
    </row>
    <row r="114" spans="5:9" ht="15.6">
      <c r="E114" s="10" t="s">
        <v>9</v>
      </c>
      <c r="F114" s="11">
        <v>43101</v>
      </c>
      <c r="G114" s="11">
        <v>43465</v>
      </c>
      <c r="H114" s="1">
        <f t="shared" si="7"/>
        <v>1</v>
      </c>
      <c r="I114" s="12"/>
    </row>
    <row r="115" spans="5:9" ht="15.6">
      <c r="E115" s="10" t="s">
        <v>11</v>
      </c>
      <c r="F115" s="11">
        <v>43101</v>
      </c>
      <c r="G115" s="11">
        <v>43465</v>
      </c>
      <c r="H115" s="1">
        <f t="shared" si="7"/>
        <v>1</v>
      </c>
      <c r="I115" s="12"/>
    </row>
    <row r="116" spans="5:9" ht="15.6">
      <c r="E116" s="10" t="s">
        <v>12</v>
      </c>
      <c r="F116" s="11">
        <v>43101</v>
      </c>
      <c r="G116" s="11">
        <v>43465</v>
      </c>
      <c r="H116" s="1">
        <f t="shared" si="7"/>
        <v>1</v>
      </c>
      <c r="I116" s="12"/>
    </row>
    <row r="117" spans="5:9" ht="15.6">
      <c r="E117" s="10" t="s">
        <v>13</v>
      </c>
      <c r="F117" s="11">
        <v>43101</v>
      </c>
      <c r="G117" s="11">
        <v>43465</v>
      </c>
      <c r="H117" s="1">
        <f t="shared" si="7"/>
        <v>1</v>
      </c>
      <c r="I117" s="12"/>
    </row>
    <row r="118" spans="5:9" ht="15.6">
      <c r="E118" s="10" t="s">
        <v>15</v>
      </c>
      <c r="F118" s="11">
        <v>43101</v>
      </c>
      <c r="G118" s="11">
        <v>43465</v>
      </c>
      <c r="H118" s="1">
        <f t="shared" si="7"/>
        <v>1</v>
      </c>
      <c r="I118" s="12"/>
    </row>
    <row r="119" spans="5:9" ht="15.6">
      <c r="E119" s="10" t="s">
        <v>16</v>
      </c>
      <c r="F119" s="11">
        <v>43101</v>
      </c>
      <c r="G119" s="11">
        <v>43465</v>
      </c>
      <c r="H119" s="1">
        <f t="shared" si="7"/>
        <v>1</v>
      </c>
      <c r="I119" s="12"/>
    </row>
    <row r="120" spans="5:9" ht="15.6">
      <c r="E120" s="10" t="s">
        <v>18</v>
      </c>
      <c r="F120" s="11">
        <v>43101</v>
      </c>
      <c r="G120" s="11">
        <v>43465</v>
      </c>
      <c r="H120" s="1">
        <f t="shared" si="7"/>
        <v>1</v>
      </c>
      <c r="I120" s="12"/>
    </row>
    <row r="121" spans="5:9" ht="15.6">
      <c r="E121" s="10" t="s">
        <v>19</v>
      </c>
      <c r="F121" s="11">
        <v>43101</v>
      </c>
      <c r="G121" s="11">
        <v>43465</v>
      </c>
      <c r="H121" s="1">
        <f t="shared" si="7"/>
        <v>1</v>
      </c>
      <c r="I121" s="12">
        <v>1</v>
      </c>
    </row>
    <row r="122" spans="5:9" ht="15.6">
      <c r="E122" s="10" t="s">
        <v>21</v>
      </c>
      <c r="F122" s="11">
        <v>43195</v>
      </c>
      <c r="G122" s="11">
        <v>43465</v>
      </c>
      <c r="H122" s="1">
        <f t="shared" si="7"/>
        <v>0.73888888888888893</v>
      </c>
      <c r="I122" s="12"/>
    </row>
    <row r="123" spans="5:9" ht="15.6">
      <c r="E123" s="10" t="s">
        <v>22</v>
      </c>
      <c r="F123" s="11">
        <v>43237</v>
      </c>
      <c r="G123" s="11">
        <v>43465</v>
      </c>
      <c r="H123" s="1">
        <f t="shared" si="7"/>
        <v>0.62222222222222223</v>
      </c>
      <c r="I123" s="12">
        <v>1</v>
      </c>
    </row>
    <row r="124" spans="5:9" ht="15.6">
      <c r="E124" s="10" t="s">
        <v>10</v>
      </c>
      <c r="F124" s="11">
        <v>43323</v>
      </c>
      <c r="G124" s="11">
        <v>43465</v>
      </c>
      <c r="H124" s="1">
        <f t="shared" si="7"/>
        <v>0.3888888888888889</v>
      </c>
      <c r="I124" s="12"/>
    </row>
    <row r="125" spans="5:9" ht="15.6">
      <c r="E125" s="10" t="s">
        <v>24</v>
      </c>
      <c r="F125" s="11">
        <v>43354</v>
      </c>
      <c r="G125" s="11">
        <v>43465</v>
      </c>
      <c r="H125" s="1">
        <f t="shared" si="7"/>
        <v>0.30555555555555558</v>
      </c>
      <c r="I125" s="12"/>
    </row>
    <row r="126" spans="5:9" ht="15.6">
      <c r="E126" s="10" t="s">
        <v>17</v>
      </c>
      <c r="F126" s="11">
        <v>43142</v>
      </c>
      <c r="G126" s="11">
        <v>43446</v>
      </c>
      <c r="H126" s="1">
        <f t="shared" si="7"/>
        <v>0.83611111111111114</v>
      </c>
      <c r="I126" s="12">
        <v>1</v>
      </c>
    </row>
    <row r="127" spans="5:9" ht="15.6">
      <c r="E127" s="10" t="s">
        <v>14</v>
      </c>
      <c r="F127" s="11">
        <v>43354</v>
      </c>
      <c r="G127" s="11">
        <v>43434</v>
      </c>
      <c r="H127" s="1">
        <f t="shared" si="7"/>
        <v>0.21944444444444444</v>
      </c>
      <c r="I127" s="12"/>
    </row>
    <row r="128" spans="5:9" ht="15.6">
      <c r="E128" s="10" t="s">
        <v>20</v>
      </c>
      <c r="F128" s="11">
        <v>43191</v>
      </c>
      <c r="G128" s="11">
        <v>43425</v>
      </c>
      <c r="H128" s="1">
        <f t="shared" si="7"/>
        <v>0.63888888888888884</v>
      </c>
      <c r="I128" s="12"/>
    </row>
    <row r="129" spans="5:9" ht="15.6">
      <c r="E129" s="10" t="s">
        <v>23</v>
      </c>
      <c r="F129" s="11">
        <v>43302</v>
      </c>
      <c r="G129" s="11">
        <v>43400</v>
      </c>
      <c r="H129" s="1">
        <f t="shared" si="7"/>
        <v>0.26666666666666666</v>
      </c>
      <c r="I129" s="12"/>
    </row>
    <row r="130" spans="5:9" ht="15.6">
      <c r="E130" s="10" t="s">
        <v>5</v>
      </c>
      <c r="F130" s="11">
        <v>43101</v>
      </c>
      <c r="G130" s="11">
        <v>43393</v>
      </c>
      <c r="H130" s="1">
        <f t="shared" si="7"/>
        <v>0.80277777777777781</v>
      </c>
      <c r="I130" s="12"/>
    </row>
    <row r="131" spans="5:9" ht="15.6">
      <c r="E131" s="10" t="s">
        <v>6</v>
      </c>
      <c r="F131" s="11">
        <v>43101</v>
      </c>
      <c r="G131" s="11">
        <v>43131</v>
      </c>
      <c r="H131" s="1">
        <f t="shared" si="7"/>
        <v>8.3333333333333329E-2</v>
      </c>
      <c r="I131" s="12"/>
    </row>
    <row r="132" spans="5:9" ht="18">
      <c r="E132" s="136" t="s">
        <v>89</v>
      </c>
      <c r="F132" s="137"/>
      <c r="G132" s="137"/>
      <c r="H132" s="110">
        <f>SUM(H97:H131)</f>
        <v>29.902777777777779</v>
      </c>
      <c r="I132" s="111">
        <f>SUM(I97:I131)</f>
        <v>3</v>
      </c>
    </row>
    <row r="133" spans="5:9" ht="15.6">
      <c r="E133" s="3" t="s">
        <v>26</v>
      </c>
      <c r="F133" s="4" t="s">
        <v>79</v>
      </c>
      <c r="G133" s="4" t="s">
        <v>83</v>
      </c>
      <c r="H133" s="109" t="s">
        <v>95</v>
      </c>
      <c r="I133" s="5"/>
    </row>
    <row r="134" spans="5:9" ht="15.6">
      <c r="E134" s="6" t="s">
        <v>3</v>
      </c>
      <c r="F134" s="7" t="s">
        <v>0</v>
      </c>
      <c r="G134" s="7" t="s">
        <v>1</v>
      </c>
      <c r="H134" s="8" t="s">
        <v>2</v>
      </c>
      <c r="I134" s="9" t="s">
        <v>39</v>
      </c>
    </row>
    <row r="135" spans="5:9" ht="15.6">
      <c r="E135" s="10" t="s">
        <v>18</v>
      </c>
      <c r="F135" s="11">
        <v>43101</v>
      </c>
      <c r="G135" s="11">
        <v>43465</v>
      </c>
      <c r="H135" s="1">
        <f t="shared" ref="H135:H168" si="9">YEARFRAC(F135,G135)</f>
        <v>1</v>
      </c>
      <c r="I135" s="12"/>
    </row>
    <row r="136" spans="5:9" ht="15.6">
      <c r="E136" s="10" t="s">
        <v>19</v>
      </c>
      <c r="F136" s="11">
        <v>43101</v>
      </c>
      <c r="G136" s="11">
        <v>43465</v>
      </c>
      <c r="H136" s="1">
        <f t="shared" si="9"/>
        <v>1</v>
      </c>
      <c r="I136" s="12">
        <v>1</v>
      </c>
    </row>
    <row r="137" spans="5:9" ht="15.6">
      <c r="E137" s="10" t="s">
        <v>21</v>
      </c>
      <c r="F137" s="11">
        <v>43195</v>
      </c>
      <c r="G137" s="11">
        <v>43465</v>
      </c>
      <c r="H137" s="1">
        <f t="shared" si="9"/>
        <v>0.73888888888888893</v>
      </c>
      <c r="I137" s="12"/>
    </row>
    <row r="138" spans="5:9" ht="15.6">
      <c r="E138" s="10" t="s">
        <v>22</v>
      </c>
      <c r="F138" s="11">
        <v>43237</v>
      </c>
      <c r="G138" s="11">
        <v>43465</v>
      </c>
      <c r="H138" s="1">
        <f t="shared" si="9"/>
        <v>0.62222222222222223</v>
      </c>
      <c r="I138" s="12">
        <v>1</v>
      </c>
    </row>
    <row r="139" spans="5:9" ht="15.6">
      <c r="E139" s="10" t="s">
        <v>11</v>
      </c>
      <c r="F139" s="11">
        <v>43101</v>
      </c>
      <c r="G139" s="11">
        <v>43465</v>
      </c>
      <c r="H139" s="1">
        <f t="shared" si="9"/>
        <v>1</v>
      </c>
      <c r="I139" s="12"/>
    </row>
    <row r="140" spans="5:9" ht="15.6">
      <c r="E140" s="10" t="s">
        <v>12</v>
      </c>
      <c r="F140" s="11">
        <v>43101</v>
      </c>
      <c r="G140" s="11">
        <v>43465</v>
      </c>
      <c r="H140" s="1">
        <f t="shared" si="9"/>
        <v>1</v>
      </c>
      <c r="I140" s="12"/>
    </row>
    <row r="141" spans="5:9" ht="15.6">
      <c r="E141" s="10" t="s">
        <v>13</v>
      </c>
      <c r="F141" s="11">
        <v>43101</v>
      </c>
      <c r="G141" s="11">
        <v>43465</v>
      </c>
      <c r="H141" s="1">
        <f t="shared" ref="H141:H154" si="10">YEARFRAC(F141,G141)</f>
        <v>1</v>
      </c>
      <c r="I141" s="12"/>
    </row>
    <row r="142" spans="5:9" ht="15.6">
      <c r="E142" s="10" t="s">
        <v>15</v>
      </c>
      <c r="F142" s="11">
        <v>43101</v>
      </c>
      <c r="G142" s="11">
        <v>43465</v>
      </c>
      <c r="H142" s="1">
        <f t="shared" si="10"/>
        <v>1</v>
      </c>
      <c r="I142" s="12"/>
    </row>
    <row r="143" spans="5:9" ht="15.6">
      <c r="E143" s="10" t="s">
        <v>16</v>
      </c>
      <c r="F143" s="11">
        <v>43101</v>
      </c>
      <c r="G143" s="11">
        <v>43465</v>
      </c>
      <c r="H143" s="1">
        <f t="shared" ref="H143:H151" si="11">YEARFRAC(F143,G143)</f>
        <v>1</v>
      </c>
      <c r="I143" s="12"/>
    </row>
    <row r="144" spans="5:9" ht="15.6">
      <c r="E144" s="10" t="s">
        <v>18</v>
      </c>
      <c r="F144" s="11">
        <v>43101</v>
      </c>
      <c r="G144" s="11">
        <v>43465</v>
      </c>
      <c r="H144" s="1">
        <f t="shared" si="11"/>
        <v>1</v>
      </c>
      <c r="I144" s="12"/>
    </row>
    <row r="145" spans="5:9" ht="15.6">
      <c r="E145" s="10" t="s">
        <v>9</v>
      </c>
      <c r="F145" s="11">
        <v>43101</v>
      </c>
      <c r="G145" s="11">
        <v>43465</v>
      </c>
      <c r="H145" s="1">
        <f t="shared" si="11"/>
        <v>1</v>
      </c>
      <c r="I145" s="12"/>
    </row>
    <row r="146" spans="5:9" ht="15.6">
      <c r="E146" s="10" t="s">
        <v>13</v>
      </c>
      <c r="F146" s="11">
        <v>43101</v>
      </c>
      <c r="G146" s="11">
        <v>43465</v>
      </c>
      <c r="H146" s="1">
        <f t="shared" si="11"/>
        <v>1</v>
      </c>
      <c r="I146" s="12"/>
    </row>
    <row r="147" spans="5:9" ht="15.6">
      <c r="E147" s="10" t="s">
        <v>15</v>
      </c>
      <c r="F147" s="11">
        <v>43101</v>
      </c>
      <c r="G147" s="11">
        <v>43465</v>
      </c>
      <c r="H147" s="1">
        <f t="shared" si="11"/>
        <v>1</v>
      </c>
      <c r="I147" s="12"/>
    </row>
    <row r="148" spans="5:9" ht="15.6">
      <c r="E148" s="10" t="s">
        <v>16</v>
      </c>
      <c r="F148" s="11">
        <v>43101</v>
      </c>
      <c r="G148" s="11">
        <v>43465</v>
      </c>
      <c r="H148" s="1">
        <f t="shared" si="11"/>
        <v>1</v>
      </c>
      <c r="I148" s="12"/>
    </row>
    <row r="149" spans="5:9" ht="15.6">
      <c r="E149" s="10" t="s">
        <v>18</v>
      </c>
      <c r="F149" s="11">
        <v>43101</v>
      </c>
      <c r="G149" s="11">
        <v>43465</v>
      </c>
      <c r="H149" s="1">
        <f t="shared" si="11"/>
        <v>1</v>
      </c>
      <c r="I149" s="12"/>
    </row>
    <row r="150" spans="5:9" ht="15.6">
      <c r="E150" s="10" t="s">
        <v>9</v>
      </c>
      <c r="F150" s="11">
        <v>43101</v>
      </c>
      <c r="G150" s="11">
        <v>43465</v>
      </c>
      <c r="H150" s="1">
        <f t="shared" si="11"/>
        <v>1</v>
      </c>
      <c r="I150" s="12"/>
    </row>
    <row r="151" spans="5:9" ht="15.6">
      <c r="E151" s="10" t="s">
        <v>11</v>
      </c>
      <c r="F151" s="11">
        <v>43101</v>
      </c>
      <c r="G151" s="11">
        <v>43465</v>
      </c>
      <c r="H151" s="1">
        <f t="shared" si="11"/>
        <v>1</v>
      </c>
      <c r="I151" s="12"/>
    </row>
    <row r="152" spans="5:9" ht="15.6">
      <c r="E152" s="10" t="s">
        <v>16</v>
      </c>
      <c r="F152" s="11">
        <v>43101</v>
      </c>
      <c r="G152" s="11">
        <v>43465</v>
      </c>
      <c r="H152" s="1">
        <f t="shared" si="10"/>
        <v>1</v>
      </c>
      <c r="I152" s="12"/>
    </row>
    <row r="153" spans="5:9" ht="15.6">
      <c r="E153" s="10" t="s">
        <v>18</v>
      </c>
      <c r="F153" s="11">
        <v>43101</v>
      </c>
      <c r="G153" s="11">
        <v>43465</v>
      </c>
      <c r="H153" s="1">
        <f t="shared" si="10"/>
        <v>1</v>
      </c>
      <c r="I153" s="12"/>
    </row>
    <row r="154" spans="5:9" ht="15.6">
      <c r="E154" s="10" t="s">
        <v>9</v>
      </c>
      <c r="F154" s="11">
        <v>43101</v>
      </c>
      <c r="G154" s="11">
        <v>43465</v>
      </c>
      <c r="H154" s="1">
        <f t="shared" si="10"/>
        <v>1</v>
      </c>
      <c r="I154" s="12"/>
    </row>
    <row r="155" spans="5:9" ht="15.6">
      <c r="E155" s="10" t="s">
        <v>13</v>
      </c>
      <c r="F155" s="11">
        <v>43101</v>
      </c>
      <c r="G155" s="11">
        <v>43465</v>
      </c>
      <c r="H155" s="1">
        <f t="shared" si="9"/>
        <v>1</v>
      </c>
      <c r="I155" s="12"/>
    </row>
    <row r="156" spans="5:9" ht="15.6">
      <c r="E156" s="10" t="s">
        <v>15</v>
      </c>
      <c r="F156" s="11">
        <v>43101</v>
      </c>
      <c r="G156" s="11">
        <v>43465</v>
      </c>
      <c r="H156" s="1">
        <f t="shared" si="9"/>
        <v>1</v>
      </c>
      <c r="I156" s="12"/>
    </row>
    <row r="157" spans="5:9" ht="15.6">
      <c r="E157" s="10" t="s">
        <v>16</v>
      </c>
      <c r="F157" s="11">
        <v>43101</v>
      </c>
      <c r="G157" s="11">
        <v>43465</v>
      </c>
      <c r="H157" s="1">
        <f t="shared" si="9"/>
        <v>1</v>
      </c>
      <c r="I157" s="12"/>
    </row>
    <row r="158" spans="5:9" ht="15.6">
      <c r="E158" s="10" t="s">
        <v>18</v>
      </c>
      <c r="F158" s="11">
        <v>43101</v>
      </c>
      <c r="G158" s="11">
        <v>43465</v>
      </c>
      <c r="H158" s="1">
        <f t="shared" si="9"/>
        <v>1</v>
      </c>
      <c r="I158" s="12"/>
    </row>
    <row r="159" spans="5:9" ht="15.6">
      <c r="E159" s="10" t="s">
        <v>9</v>
      </c>
      <c r="F159" s="11">
        <v>43101</v>
      </c>
      <c r="G159" s="11">
        <v>43465</v>
      </c>
      <c r="H159" s="1">
        <f t="shared" si="9"/>
        <v>1</v>
      </c>
      <c r="I159" s="12"/>
    </row>
    <row r="160" spans="5:9" ht="15.6">
      <c r="E160" s="10" t="s">
        <v>11</v>
      </c>
      <c r="F160" s="11">
        <v>43101</v>
      </c>
      <c r="G160" s="11">
        <v>43465</v>
      </c>
      <c r="H160" s="1">
        <f t="shared" si="9"/>
        <v>1</v>
      </c>
      <c r="I160" s="12"/>
    </row>
    <row r="161" spans="5:9" ht="15.6">
      <c r="E161" s="10" t="s">
        <v>10</v>
      </c>
      <c r="F161" s="11">
        <v>43323</v>
      </c>
      <c r="G161" s="11">
        <v>43465</v>
      </c>
      <c r="H161" s="1">
        <f t="shared" si="9"/>
        <v>0.3888888888888889</v>
      </c>
      <c r="I161" s="12"/>
    </row>
    <row r="162" spans="5:9" ht="15.6">
      <c r="E162" s="10" t="s">
        <v>24</v>
      </c>
      <c r="F162" s="11">
        <v>43354</v>
      </c>
      <c r="G162" s="11">
        <v>43465</v>
      </c>
      <c r="H162" s="1">
        <f t="shared" si="9"/>
        <v>0.30555555555555558</v>
      </c>
      <c r="I162" s="12">
        <v>1</v>
      </c>
    </row>
    <row r="163" spans="5:9" ht="15.6">
      <c r="E163" s="10" t="s">
        <v>17</v>
      </c>
      <c r="F163" s="11">
        <v>43142</v>
      </c>
      <c r="G163" s="11">
        <v>43446</v>
      </c>
      <c r="H163" s="1">
        <f t="shared" si="9"/>
        <v>0.83611111111111114</v>
      </c>
      <c r="I163" s="12"/>
    </row>
    <row r="164" spans="5:9" ht="15.6">
      <c r="E164" s="10" t="s">
        <v>14</v>
      </c>
      <c r="F164" s="11">
        <v>43354</v>
      </c>
      <c r="G164" s="11">
        <v>43434</v>
      </c>
      <c r="H164" s="1">
        <f t="shared" si="9"/>
        <v>0.21944444444444444</v>
      </c>
      <c r="I164" s="12">
        <v>1</v>
      </c>
    </row>
    <row r="165" spans="5:9" ht="15.6">
      <c r="E165" s="10" t="s">
        <v>20</v>
      </c>
      <c r="F165" s="11">
        <v>43191</v>
      </c>
      <c r="G165" s="11">
        <v>43425</v>
      </c>
      <c r="H165" s="1">
        <f t="shared" si="9"/>
        <v>0.63888888888888884</v>
      </c>
      <c r="I165" s="12"/>
    </row>
    <row r="166" spans="5:9" ht="15.6">
      <c r="E166" s="10" t="s">
        <v>23</v>
      </c>
      <c r="F166" s="11">
        <v>43302</v>
      </c>
      <c r="G166" s="11">
        <v>43400</v>
      </c>
      <c r="H166" s="1">
        <f t="shared" si="9"/>
        <v>0.26666666666666666</v>
      </c>
      <c r="I166" s="12"/>
    </row>
    <row r="167" spans="5:9" ht="15.6">
      <c r="E167" s="10" t="s">
        <v>5</v>
      </c>
      <c r="F167" s="11">
        <v>43101</v>
      </c>
      <c r="G167" s="11">
        <v>43393</v>
      </c>
      <c r="H167" s="1">
        <f t="shared" si="9"/>
        <v>0.80277777777777781</v>
      </c>
      <c r="I167" s="12"/>
    </row>
    <row r="168" spans="5:9" ht="15.6">
      <c r="E168" s="10" t="s">
        <v>6</v>
      </c>
      <c r="F168" s="11">
        <v>43101</v>
      </c>
      <c r="G168" s="11">
        <v>43131</v>
      </c>
      <c r="H168" s="1">
        <f t="shared" si="9"/>
        <v>8.3333333333333329E-2</v>
      </c>
      <c r="I168" s="12"/>
    </row>
    <row r="169" spans="5:9" ht="18">
      <c r="E169" s="136" t="s">
        <v>89</v>
      </c>
      <c r="F169" s="137"/>
      <c r="G169" s="137"/>
      <c r="H169" s="110">
        <f>SUM(H135:H168)</f>
        <v>28.902777777777779</v>
      </c>
      <c r="I169" s="111">
        <f>SUM(I135:I168)</f>
        <v>4</v>
      </c>
    </row>
    <row r="170" spans="5:9" ht="15.6">
      <c r="E170" s="3" t="s">
        <v>26</v>
      </c>
      <c r="F170" s="4" t="s">
        <v>79</v>
      </c>
      <c r="G170" s="4" t="s">
        <v>83</v>
      </c>
      <c r="H170" s="109" t="s">
        <v>96</v>
      </c>
      <c r="I170" s="5"/>
    </row>
    <row r="171" spans="5:9" ht="15.6">
      <c r="E171" s="6" t="s">
        <v>3</v>
      </c>
      <c r="F171" s="7" t="s">
        <v>0</v>
      </c>
      <c r="G171" s="7" t="s">
        <v>1</v>
      </c>
      <c r="H171" s="8" t="s">
        <v>2</v>
      </c>
      <c r="I171" s="9" t="s">
        <v>39</v>
      </c>
    </row>
    <row r="172" spans="5:9" ht="15.6">
      <c r="E172" s="10" t="s">
        <v>18</v>
      </c>
      <c r="F172" s="11">
        <v>43101</v>
      </c>
      <c r="G172" s="11">
        <v>43465</v>
      </c>
      <c r="H172" s="1">
        <f t="shared" ref="H172:H188" si="12">YEARFRAC(F172,G172)</f>
        <v>1</v>
      </c>
      <c r="I172" s="12"/>
    </row>
    <row r="173" spans="5:9" ht="15.6">
      <c r="E173" s="10" t="s">
        <v>11</v>
      </c>
      <c r="F173" s="11">
        <v>43101</v>
      </c>
      <c r="G173" s="11">
        <v>43465</v>
      </c>
      <c r="H173" s="1">
        <f t="shared" si="12"/>
        <v>1</v>
      </c>
      <c r="I173" s="12"/>
    </row>
    <row r="174" spans="5:9" ht="15.6">
      <c r="E174" s="10" t="s">
        <v>12</v>
      </c>
      <c r="F174" s="11">
        <v>43101</v>
      </c>
      <c r="G174" s="11">
        <v>43465</v>
      </c>
      <c r="H174" s="1">
        <f t="shared" si="12"/>
        <v>1</v>
      </c>
      <c r="I174" s="12"/>
    </row>
    <row r="175" spans="5:9" ht="15.6">
      <c r="E175" s="10" t="s">
        <v>13</v>
      </c>
      <c r="F175" s="11">
        <v>43101</v>
      </c>
      <c r="G175" s="11">
        <v>43465</v>
      </c>
      <c r="H175" s="1">
        <f t="shared" si="12"/>
        <v>1</v>
      </c>
      <c r="I175" s="12"/>
    </row>
    <row r="176" spans="5:9" ht="15.6">
      <c r="E176" s="10" t="s">
        <v>15</v>
      </c>
      <c r="F176" s="11">
        <v>43101</v>
      </c>
      <c r="G176" s="11">
        <v>43465</v>
      </c>
      <c r="H176" s="1">
        <f t="shared" si="12"/>
        <v>1</v>
      </c>
      <c r="I176" s="12"/>
    </row>
    <row r="177" spans="5:9" ht="15.6">
      <c r="E177" s="10" t="s">
        <v>16</v>
      </c>
      <c r="F177" s="11">
        <v>43101</v>
      </c>
      <c r="G177" s="11">
        <v>43465</v>
      </c>
      <c r="H177" s="1">
        <f t="shared" si="12"/>
        <v>1</v>
      </c>
      <c r="I177" s="12"/>
    </row>
    <row r="178" spans="5:9" ht="15.6">
      <c r="E178" s="10" t="s">
        <v>18</v>
      </c>
      <c r="F178" s="11">
        <v>43101</v>
      </c>
      <c r="G178" s="11">
        <v>43465</v>
      </c>
      <c r="H178" s="1">
        <f t="shared" si="12"/>
        <v>1</v>
      </c>
      <c r="I178" s="12"/>
    </row>
    <row r="179" spans="5:9" ht="15.6">
      <c r="E179" s="10" t="s">
        <v>9</v>
      </c>
      <c r="F179" s="11">
        <v>43101</v>
      </c>
      <c r="G179" s="11">
        <v>43465</v>
      </c>
      <c r="H179" s="1">
        <f t="shared" si="12"/>
        <v>1</v>
      </c>
      <c r="I179" s="12"/>
    </row>
    <row r="180" spans="5:9" ht="15.6">
      <c r="E180" s="10" t="s">
        <v>13</v>
      </c>
      <c r="F180" s="11">
        <v>43101</v>
      </c>
      <c r="G180" s="11">
        <v>43465</v>
      </c>
      <c r="H180" s="1">
        <f t="shared" si="12"/>
        <v>1</v>
      </c>
      <c r="I180" s="12"/>
    </row>
    <row r="181" spans="5:9" ht="15.6">
      <c r="E181" s="10" t="s">
        <v>8</v>
      </c>
      <c r="F181" s="11">
        <v>43101</v>
      </c>
      <c r="G181" s="11">
        <v>43465</v>
      </c>
      <c r="H181" s="1">
        <f t="shared" ref="H181" si="13">YEARFRAC(F181,G181)</f>
        <v>1</v>
      </c>
      <c r="I181" s="12"/>
    </row>
    <row r="182" spans="5:9" ht="15.6">
      <c r="E182" s="10" t="s">
        <v>19</v>
      </c>
      <c r="F182" s="11">
        <v>43101</v>
      </c>
      <c r="G182" s="11">
        <v>43465</v>
      </c>
      <c r="H182" s="1">
        <f t="shared" si="12"/>
        <v>1</v>
      </c>
      <c r="I182" s="12">
        <v>1</v>
      </c>
    </row>
    <row r="183" spans="5:9" ht="15.6">
      <c r="E183" s="10" t="s">
        <v>21</v>
      </c>
      <c r="F183" s="11">
        <v>43195</v>
      </c>
      <c r="G183" s="11">
        <v>43465</v>
      </c>
      <c r="H183" s="1">
        <f t="shared" si="12"/>
        <v>0.73888888888888893</v>
      </c>
      <c r="I183" s="12"/>
    </row>
    <row r="184" spans="5:9" ht="15.6">
      <c r="E184" s="10" t="s">
        <v>22</v>
      </c>
      <c r="F184" s="11">
        <v>43237</v>
      </c>
      <c r="G184" s="11">
        <v>43465</v>
      </c>
      <c r="H184" s="1">
        <f t="shared" si="12"/>
        <v>0.62222222222222223</v>
      </c>
      <c r="I184" s="12">
        <v>1</v>
      </c>
    </row>
    <row r="185" spans="5:9" ht="15.6">
      <c r="E185" s="10" t="s">
        <v>20</v>
      </c>
      <c r="F185" s="11">
        <v>43191</v>
      </c>
      <c r="G185" s="11">
        <v>43425</v>
      </c>
      <c r="H185" s="1">
        <f t="shared" si="12"/>
        <v>0.63888888888888884</v>
      </c>
      <c r="I185" s="12"/>
    </row>
    <row r="186" spans="5:9" ht="15.6">
      <c r="E186" s="10" t="s">
        <v>23</v>
      </c>
      <c r="F186" s="11">
        <v>43302</v>
      </c>
      <c r="G186" s="11">
        <v>43400</v>
      </c>
      <c r="H186" s="1">
        <f t="shared" si="12"/>
        <v>0.26666666666666666</v>
      </c>
      <c r="I186" s="12"/>
    </row>
    <row r="187" spans="5:9" ht="15.6">
      <c r="E187" s="10" t="s">
        <v>5</v>
      </c>
      <c r="F187" s="11">
        <v>43101</v>
      </c>
      <c r="G187" s="11">
        <v>43393</v>
      </c>
      <c r="H187" s="1">
        <f t="shared" si="12"/>
        <v>0.80277777777777781</v>
      </c>
      <c r="I187" s="12">
        <v>1</v>
      </c>
    </row>
    <row r="188" spans="5:9" ht="15.6">
      <c r="E188" s="10" t="s">
        <v>6</v>
      </c>
      <c r="F188" s="11">
        <v>43101</v>
      </c>
      <c r="G188" s="11">
        <v>43131</v>
      </c>
      <c r="H188" s="1">
        <f t="shared" si="12"/>
        <v>8.3333333333333329E-2</v>
      </c>
      <c r="I188" s="12"/>
    </row>
    <row r="189" spans="5:9" ht="18">
      <c r="E189" s="136" t="s">
        <v>89</v>
      </c>
      <c r="F189" s="137"/>
      <c r="G189" s="137"/>
      <c r="H189" s="110">
        <f>SUM(H172:H188)</f>
        <v>14.152777777777779</v>
      </c>
      <c r="I189" s="111">
        <f>SUM(I172:I188)</f>
        <v>3</v>
      </c>
    </row>
    <row r="191" spans="5:9" ht="15.6">
      <c r="F191" s="138" t="s">
        <v>97</v>
      </c>
      <c r="G191" s="138"/>
      <c r="H191" s="114" t="s">
        <v>2</v>
      </c>
      <c r="I191" s="114" t="s">
        <v>39</v>
      </c>
    </row>
    <row r="192" spans="5:9" ht="17.399999999999999">
      <c r="F192" s="138"/>
      <c r="G192" s="138"/>
      <c r="H192" s="112">
        <f>H6+H15+H27+H43+H62+H94+H132+H169+H189</f>
        <v>127.97499999999999</v>
      </c>
      <c r="I192" s="113">
        <f>I6+I15+I27+I43+I62+I94+I132+I169+I189</f>
        <v>17</v>
      </c>
    </row>
  </sheetData>
  <mergeCells count="11">
    <mergeCell ref="K2:O22"/>
    <mergeCell ref="E132:G132"/>
    <mergeCell ref="E169:G169"/>
    <mergeCell ref="E189:G189"/>
    <mergeCell ref="F191:G192"/>
    <mergeCell ref="E6:G6"/>
    <mergeCell ref="E15:G15"/>
    <mergeCell ref="E27:G27"/>
    <mergeCell ref="E43:G43"/>
    <mergeCell ref="E62:G62"/>
    <mergeCell ref="E94:G94"/>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O124"/>
  <sheetViews>
    <sheetView workbookViewId="0">
      <selection activeCell="I16" sqref="I16"/>
    </sheetView>
  </sheetViews>
  <sheetFormatPr baseColWidth="10" defaultRowHeight="14.4"/>
  <cols>
    <col min="1" max="1" width="6.77734375" customWidth="1"/>
    <col min="2" max="2" width="6.21875" customWidth="1"/>
    <col min="3" max="3" width="8" customWidth="1"/>
    <col min="4" max="4" width="6.33203125" customWidth="1"/>
    <col min="5" max="5" width="12" customWidth="1"/>
    <col min="6" max="6" width="20.109375" customWidth="1"/>
    <col min="7" max="7" width="27.88671875" customWidth="1"/>
    <col min="8" max="8" width="24.6640625" customWidth="1"/>
    <col min="9" max="9" width="12.5546875" customWidth="1"/>
    <col min="11" max="15" width="11.5546875" customWidth="1"/>
  </cols>
  <sheetData>
    <row r="1" spans="5:15" ht="15.6">
      <c r="E1" s="3" t="s">
        <v>26</v>
      </c>
      <c r="F1" s="4" t="s">
        <v>79</v>
      </c>
      <c r="G1" s="4" t="s">
        <v>108</v>
      </c>
      <c r="H1" s="109" t="s">
        <v>88</v>
      </c>
      <c r="I1" s="5"/>
    </row>
    <row r="2" spans="5:15" ht="15.6" customHeight="1">
      <c r="E2" s="6" t="s">
        <v>3</v>
      </c>
      <c r="F2" s="7" t="s">
        <v>0</v>
      </c>
      <c r="G2" s="7" t="s">
        <v>1</v>
      </c>
      <c r="H2" s="8" t="s">
        <v>2</v>
      </c>
      <c r="I2" s="9" t="s">
        <v>39</v>
      </c>
      <c r="K2" s="168" t="s">
        <v>122</v>
      </c>
      <c r="L2" s="169"/>
      <c r="M2" s="169"/>
      <c r="N2" s="169"/>
      <c r="O2" s="170"/>
    </row>
    <row r="3" spans="5:15" ht="15.6">
      <c r="E3" s="10" t="s">
        <v>4</v>
      </c>
      <c r="F3" s="11">
        <v>43101</v>
      </c>
      <c r="G3" s="11">
        <v>43101</v>
      </c>
      <c r="H3" s="1">
        <f t="shared" ref="H3" si="0">YEARFRAC(F3,G3)</f>
        <v>0</v>
      </c>
      <c r="I3" s="12"/>
      <c r="K3" s="171"/>
      <c r="L3" s="172"/>
      <c r="M3" s="172"/>
      <c r="N3" s="172"/>
      <c r="O3" s="173"/>
    </row>
    <row r="4" spans="5:15" ht="18">
      <c r="E4" s="136" t="s">
        <v>89</v>
      </c>
      <c r="F4" s="137"/>
      <c r="G4" s="137"/>
      <c r="H4" s="110">
        <f>SUM(H3:H3)</f>
        <v>0</v>
      </c>
      <c r="I4" s="111">
        <f>SUM(I3:I3)</f>
        <v>0</v>
      </c>
      <c r="K4" s="171"/>
      <c r="L4" s="172"/>
      <c r="M4" s="172"/>
      <c r="N4" s="172"/>
      <c r="O4" s="173"/>
    </row>
    <row r="5" spans="5:15" ht="15.6">
      <c r="E5" s="3" t="s">
        <v>26</v>
      </c>
      <c r="F5" s="4" t="s">
        <v>79</v>
      </c>
      <c r="G5" s="4" t="s">
        <v>108</v>
      </c>
      <c r="H5" s="109" t="s">
        <v>90</v>
      </c>
      <c r="I5" s="5"/>
      <c r="K5" s="171"/>
      <c r="L5" s="172"/>
      <c r="M5" s="172"/>
      <c r="N5" s="172"/>
      <c r="O5" s="173"/>
    </row>
    <row r="6" spans="5:15" ht="15.6">
      <c r="E6" s="6" t="s">
        <v>3</v>
      </c>
      <c r="F6" s="7" t="s">
        <v>0</v>
      </c>
      <c r="G6" s="7" t="s">
        <v>1</v>
      </c>
      <c r="H6" s="8" t="s">
        <v>2</v>
      </c>
      <c r="I6" s="9" t="s">
        <v>39</v>
      </c>
      <c r="K6" s="171"/>
      <c r="L6" s="172"/>
      <c r="M6" s="172"/>
      <c r="N6" s="172"/>
      <c r="O6" s="173"/>
    </row>
    <row r="7" spans="5:15" ht="15.6">
      <c r="E7" s="10" t="s">
        <v>4</v>
      </c>
      <c r="F7" s="11">
        <v>43101</v>
      </c>
      <c r="G7" s="11">
        <v>43101</v>
      </c>
      <c r="H7" s="1">
        <f t="shared" ref="H7" si="1">YEARFRAC(F7,G7)</f>
        <v>0</v>
      </c>
      <c r="I7" s="12"/>
      <c r="K7" s="171"/>
      <c r="L7" s="172"/>
      <c r="M7" s="172"/>
      <c r="N7" s="172"/>
      <c r="O7" s="173"/>
    </row>
    <row r="8" spans="5:15" ht="18">
      <c r="E8" s="136" t="s">
        <v>89</v>
      </c>
      <c r="F8" s="137"/>
      <c r="G8" s="137"/>
      <c r="H8" s="110">
        <f>SUM(H7:H7)</f>
        <v>0</v>
      </c>
      <c r="I8" s="111">
        <f>SUM(I7:I7)</f>
        <v>0</v>
      </c>
      <c r="K8" s="171"/>
      <c r="L8" s="172"/>
      <c r="M8" s="172"/>
      <c r="N8" s="172"/>
      <c r="O8" s="173"/>
    </row>
    <row r="9" spans="5:15" ht="15.6">
      <c r="E9" s="3" t="s">
        <v>26</v>
      </c>
      <c r="F9" s="4" t="s">
        <v>79</v>
      </c>
      <c r="G9" s="4" t="s">
        <v>108</v>
      </c>
      <c r="H9" s="109" t="s">
        <v>91</v>
      </c>
      <c r="I9" s="5"/>
      <c r="K9" s="171"/>
      <c r="L9" s="172"/>
      <c r="M9" s="172"/>
      <c r="N9" s="172"/>
      <c r="O9" s="173"/>
    </row>
    <row r="10" spans="5:15" ht="15.6">
      <c r="E10" s="6" t="s">
        <v>3</v>
      </c>
      <c r="F10" s="7" t="s">
        <v>0</v>
      </c>
      <c r="G10" s="7" t="s">
        <v>1</v>
      </c>
      <c r="H10" s="8" t="s">
        <v>2</v>
      </c>
      <c r="I10" s="9" t="s">
        <v>39</v>
      </c>
      <c r="K10" s="171"/>
      <c r="L10" s="172"/>
      <c r="M10" s="172"/>
      <c r="N10" s="172"/>
      <c r="O10" s="173"/>
    </row>
    <row r="11" spans="5:15" ht="15.6">
      <c r="E11" s="10" t="s">
        <v>18</v>
      </c>
      <c r="F11" s="11">
        <v>43101</v>
      </c>
      <c r="G11" s="11">
        <v>43465</v>
      </c>
      <c r="H11" s="1">
        <f t="shared" ref="H11:H18" si="2">YEARFRAC(F11,G11)</f>
        <v>1</v>
      </c>
      <c r="I11" s="12"/>
      <c r="K11" s="171"/>
      <c r="L11" s="172"/>
      <c r="M11" s="172"/>
      <c r="N11" s="172"/>
      <c r="O11" s="173"/>
    </row>
    <row r="12" spans="5:15" ht="15.6">
      <c r="E12" s="10" t="s">
        <v>19</v>
      </c>
      <c r="F12" s="11">
        <v>43101</v>
      </c>
      <c r="G12" s="11">
        <v>43465</v>
      </c>
      <c r="H12" s="1">
        <f t="shared" si="2"/>
        <v>1</v>
      </c>
      <c r="I12" s="12">
        <v>1</v>
      </c>
      <c r="K12" s="171"/>
      <c r="L12" s="172"/>
      <c r="M12" s="172"/>
      <c r="N12" s="172"/>
      <c r="O12" s="173"/>
    </row>
    <row r="13" spans="5:15" ht="15.6">
      <c r="E13" s="10" t="s">
        <v>17</v>
      </c>
      <c r="F13" s="11">
        <v>43142</v>
      </c>
      <c r="G13" s="11">
        <v>43446</v>
      </c>
      <c r="H13" s="1">
        <f t="shared" si="2"/>
        <v>0.83611111111111114</v>
      </c>
      <c r="I13" s="12"/>
      <c r="K13" s="171"/>
      <c r="L13" s="172"/>
      <c r="M13" s="172"/>
      <c r="N13" s="172"/>
      <c r="O13" s="173"/>
    </row>
    <row r="14" spans="5:15" ht="15.6">
      <c r="E14" s="10" t="s">
        <v>14</v>
      </c>
      <c r="F14" s="11">
        <v>43354</v>
      </c>
      <c r="G14" s="11">
        <v>43434</v>
      </c>
      <c r="H14" s="1">
        <f t="shared" si="2"/>
        <v>0.21944444444444444</v>
      </c>
      <c r="I14" s="12"/>
      <c r="K14" s="171"/>
      <c r="L14" s="172"/>
      <c r="M14" s="172"/>
      <c r="N14" s="172"/>
      <c r="O14" s="173"/>
    </row>
    <row r="15" spans="5:15" ht="15.6">
      <c r="E15" s="10" t="s">
        <v>20</v>
      </c>
      <c r="F15" s="11">
        <v>43191</v>
      </c>
      <c r="G15" s="11">
        <v>43425</v>
      </c>
      <c r="H15" s="1">
        <f t="shared" si="2"/>
        <v>0.63888888888888884</v>
      </c>
      <c r="I15" s="12">
        <v>1</v>
      </c>
      <c r="K15" s="171"/>
      <c r="L15" s="172"/>
      <c r="M15" s="172"/>
      <c r="N15" s="172"/>
      <c r="O15" s="173"/>
    </row>
    <row r="16" spans="5:15" ht="15.6">
      <c r="E16" s="10" t="s">
        <v>23</v>
      </c>
      <c r="F16" s="11">
        <v>43302</v>
      </c>
      <c r="G16" s="11">
        <v>43400</v>
      </c>
      <c r="H16" s="1">
        <f t="shared" si="2"/>
        <v>0.26666666666666666</v>
      </c>
      <c r="I16" s="12">
        <v>1</v>
      </c>
      <c r="K16" s="171"/>
      <c r="L16" s="172"/>
      <c r="M16" s="172"/>
      <c r="N16" s="172"/>
      <c r="O16" s="173"/>
    </row>
    <row r="17" spans="5:15" ht="15.6">
      <c r="E17" s="10" t="s">
        <v>5</v>
      </c>
      <c r="F17" s="11">
        <v>43101</v>
      </c>
      <c r="G17" s="11">
        <v>43393</v>
      </c>
      <c r="H17" s="1">
        <f t="shared" si="2"/>
        <v>0.80277777777777781</v>
      </c>
      <c r="I17" s="12"/>
      <c r="K17" s="171"/>
      <c r="L17" s="172"/>
      <c r="M17" s="172"/>
      <c r="N17" s="172"/>
      <c r="O17" s="173"/>
    </row>
    <row r="18" spans="5:15" ht="15.6">
      <c r="E18" s="10" t="s">
        <v>6</v>
      </c>
      <c r="F18" s="11">
        <v>43101</v>
      </c>
      <c r="G18" s="11">
        <v>43131</v>
      </c>
      <c r="H18" s="1">
        <f t="shared" si="2"/>
        <v>8.3333333333333329E-2</v>
      </c>
      <c r="I18" s="12"/>
      <c r="K18" s="171"/>
      <c r="L18" s="172"/>
      <c r="M18" s="172"/>
      <c r="N18" s="172"/>
      <c r="O18" s="173"/>
    </row>
    <row r="19" spans="5:15" ht="18">
      <c r="E19" s="136" t="s">
        <v>89</v>
      </c>
      <c r="F19" s="137"/>
      <c r="G19" s="137"/>
      <c r="H19" s="110">
        <f>SUM(H11:H18)</f>
        <v>4.8472222222222223</v>
      </c>
      <c r="I19" s="111">
        <f>SUM(I11:I18)</f>
        <v>3</v>
      </c>
      <c r="K19" s="171"/>
      <c r="L19" s="172"/>
      <c r="M19" s="172"/>
      <c r="N19" s="172"/>
      <c r="O19" s="173"/>
    </row>
    <row r="20" spans="5:15" ht="15.6">
      <c r="E20" s="3" t="s">
        <v>26</v>
      </c>
      <c r="F20" s="4" t="s">
        <v>79</v>
      </c>
      <c r="G20" s="4" t="s">
        <v>108</v>
      </c>
      <c r="H20" s="109" t="s">
        <v>92</v>
      </c>
      <c r="I20" s="5"/>
      <c r="K20" s="171"/>
      <c r="L20" s="172"/>
      <c r="M20" s="172"/>
      <c r="N20" s="172"/>
      <c r="O20" s="173"/>
    </row>
    <row r="21" spans="5:15" ht="15.6">
      <c r="E21" s="6" t="s">
        <v>3</v>
      </c>
      <c r="F21" s="7" t="s">
        <v>0</v>
      </c>
      <c r="G21" s="7" t="s">
        <v>1</v>
      </c>
      <c r="H21" s="8" t="s">
        <v>2</v>
      </c>
      <c r="I21" s="9" t="s">
        <v>39</v>
      </c>
      <c r="K21" s="171"/>
      <c r="L21" s="172"/>
      <c r="M21" s="172"/>
      <c r="N21" s="172"/>
      <c r="O21" s="173"/>
    </row>
    <row r="22" spans="5:15" ht="15.6">
      <c r="E22" s="10" t="s">
        <v>4</v>
      </c>
      <c r="F22" s="11">
        <v>43101</v>
      </c>
      <c r="G22" s="11">
        <v>43465</v>
      </c>
      <c r="H22" s="1">
        <f t="shared" ref="H22:H31" si="3">YEARFRAC(F22,G22)</f>
        <v>1</v>
      </c>
      <c r="I22" s="12"/>
      <c r="K22" s="171"/>
      <c r="L22" s="172"/>
      <c r="M22" s="172"/>
      <c r="N22" s="172"/>
      <c r="O22" s="173"/>
    </row>
    <row r="23" spans="5:15" ht="15.6">
      <c r="E23" s="10" t="s">
        <v>7</v>
      </c>
      <c r="F23" s="11">
        <v>43101</v>
      </c>
      <c r="G23" s="11">
        <v>43465</v>
      </c>
      <c r="H23" s="1">
        <f t="shared" si="3"/>
        <v>1</v>
      </c>
      <c r="I23" s="12"/>
      <c r="K23" s="174"/>
      <c r="L23" s="175"/>
      <c r="M23" s="175"/>
      <c r="N23" s="175"/>
      <c r="O23" s="176"/>
    </row>
    <row r="24" spans="5:15" ht="15.6">
      <c r="E24" s="10" t="s">
        <v>8</v>
      </c>
      <c r="F24" s="11">
        <v>43101</v>
      </c>
      <c r="G24" s="11">
        <v>43465</v>
      </c>
      <c r="H24" s="1">
        <f t="shared" si="3"/>
        <v>1</v>
      </c>
      <c r="I24" s="12"/>
    </row>
    <row r="25" spans="5:15" ht="15.6">
      <c r="E25" s="10" t="s">
        <v>9</v>
      </c>
      <c r="F25" s="11">
        <v>43101</v>
      </c>
      <c r="G25" s="11">
        <v>43465</v>
      </c>
      <c r="H25" s="1">
        <f t="shared" si="3"/>
        <v>1</v>
      </c>
      <c r="I25" s="12"/>
    </row>
    <row r="26" spans="5:15" ht="15.6">
      <c r="E26" s="10" t="s">
        <v>17</v>
      </c>
      <c r="F26" s="11">
        <v>43142</v>
      </c>
      <c r="G26" s="11">
        <v>43446</v>
      </c>
      <c r="H26" s="1">
        <f t="shared" si="3"/>
        <v>0.83611111111111114</v>
      </c>
      <c r="I26" s="12"/>
    </row>
    <row r="27" spans="5:15" ht="15.6">
      <c r="E27" s="10" t="s">
        <v>14</v>
      </c>
      <c r="F27" s="11">
        <v>43354</v>
      </c>
      <c r="G27" s="11">
        <v>43434</v>
      </c>
      <c r="H27" s="1">
        <f t="shared" si="3"/>
        <v>0.21944444444444444</v>
      </c>
      <c r="I27" s="12"/>
    </row>
    <row r="28" spans="5:15" ht="15.6">
      <c r="E28" s="10" t="s">
        <v>20</v>
      </c>
      <c r="F28" s="11">
        <v>43191</v>
      </c>
      <c r="G28" s="11">
        <v>43425</v>
      </c>
      <c r="H28" s="1">
        <f t="shared" si="3"/>
        <v>0.63888888888888884</v>
      </c>
      <c r="I28" s="12"/>
    </row>
    <row r="29" spans="5:15" ht="15.6">
      <c r="E29" s="10" t="s">
        <v>23</v>
      </c>
      <c r="F29" s="11">
        <v>43302</v>
      </c>
      <c r="G29" s="11">
        <v>43400</v>
      </c>
      <c r="H29" s="1">
        <f t="shared" si="3"/>
        <v>0.26666666666666666</v>
      </c>
      <c r="I29" s="12"/>
    </row>
    <row r="30" spans="5:15" ht="15.6">
      <c r="E30" s="10" t="s">
        <v>5</v>
      </c>
      <c r="F30" s="11">
        <v>43101</v>
      </c>
      <c r="G30" s="11">
        <v>43393</v>
      </c>
      <c r="H30" s="1">
        <f t="shared" si="3"/>
        <v>0.80277777777777781</v>
      </c>
      <c r="I30" s="12"/>
    </row>
    <row r="31" spans="5:15" ht="15.6">
      <c r="E31" s="10" t="s">
        <v>6</v>
      </c>
      <c r="F31" s="11">
        <v>43101</v>
      </c>
      <c r="G31" s="11">
        <v>43131</v>
      </c>
      <c r="H31" s="1">
        <f t="shared" si="3"/>
        <v>8.3333333333333329E-2</v>
      </c>
      <c r="I31" s="12"/>
    </row>
    <row r="32" spans="5:15" ht="18">
      <c r="E32" s="136" t="s">
        <v>89</v>
      </c>
      <c r="F32" s="137"/>
      <c r="G32" s="137"/>
      <c r="H32" s="110">
        <f>SUM(H22:H31)</f>
        <v>6.8472222222222223</v>
      </c>
      <c r="I32" s="111">
        <f>SUM(I22:I31)</f>
        <v>0</v>
      </c>
    </row>
    <row r="33" spans="5:9" ht="15.6">
      <c r="E33" s="3" t="s">
        <v>26</v>
      </c>
      <c r="F33" s="4" t="s">
        <v>79</v>
      </c>
      <c r="G33" s="4" t="s">
        <v>108</v>
      </c>
      <c r="H33" s="109" t="s">
        <v>93</v>
      </c>
      <c r="I33" s="5"/>
    </row>
    <row r="34" spans="5:9" ht="15.6">
      <c r="E34" s="6" t="s">
        <v>3</v>
      </c>
      <c r="F34" s="7" t="s">
        <v>0</v>
      </c>
      <c r="G34" s="7" t="s">
        <v>1</v>
      </c>
      <c r="H34" s="8" t="s">
        <v>2</v>
      </c>
      <c r="I34" s="9" t="s">
        <v>39</v>
      </c>
    </row>
    <row r="35" spans="5:9" ht="15.6">
      <c r="E35" s="10" t="s">
        <v>4</v>
      </c>
      <c r="F35" s="11">
        <v>43101</v>
      </c>
      <c r="G35" s="11">
        <v>43465</v>
      </c>
      <c r="H35" s="1">
        <f t="shared" ref="H35:H48" si="4">YEARFRAC(F35,G35)</f>
        <v>1</v>
      </c>
      <c r="I35" s="12"/>
    </row>
    <row r="36" spans="5:9" ht="15.6">
      <c r="E36" s="10" t="s">
        <v>7</v>
      </c>
      <c r="F36" s="11">
        <v>43101</v>
      </c>
      <c r="G36" s="11">
        <v>43465</v>
      </c>
      <c r="H36" s="1">
        <f t="shared" si="4"/>
        <v>1</v>
      </c>
      <c r="I36" s="12"/>
    </row>
    <row r="37" spans="5:9" ht="15.6">
      <c r="E37" s="10" t="s">
        <v>18</v>
      </c>
      <c r="F37" s="11">
        <v>43101</v>
      </c>
      <c r="G37" s="11">
        <v>43465</v>
      </c>
      <c r="H37" s="1">
        <f t="shared" si="4"/>
        <v>1</v>
      </c>
      <c r="I37" s="12"/>
    </row>
    <row r="38" spans="5:9" ht="15.6">
      <c r="E38" s="10" t="s">
        <v>19</v>
      </c>
      <c r="F38" s="11">
        <v>43101</v>
      </c>
      <c r="G38" s="11">
        <v>43465</v>
      </c>
      <c r="H38" s="1">
        <f t="shared" si="4"/>
        <v>1</v>
      </c>
      <c r="I38" s="12"/>
    </row>
    <row r="39" spans="5:9" ht="15.6">
      <c r="E39" s="10" t="s">
        <v>21</v>
      </c>
      <c r="F39" s="11">
        <v>43195</v>
      </c>
      <c r="G39" s="11">
        <v>43465</v>
      </c>
      <c r="H39" s="1">
        <f t="shared" si="4"/>
        <v>0.73888888888888893</v>
      </c>
      <c r="I39" s="12"/>
    </row>
    <row r="40" spans="5:9" ht="15.6">
      <c r="E40" s="10" t="s">
        <v>22</v>
      </c>
      <c r="F40" s="11">
        <v>43237</v>
      </c>
      <c r="G40" s="11">
        <v>43465</v>
      </c>
      <c r="H40" s="1">
        <f t="shared" si="4"/>
        <v>0.62222222222222223</v>
      </c>
      <c r="I40" s="12"/>
    </row>
    <row r="41" spans="5:9" ht="15.6">
      <c r="E41" s="10" t="s">
        <v>10</v>
      </c>
      <c r="F41" s="11">
        <v>43323</v>
      </c>
      <c r="G41" s="11">
        <v>43465</v>
      </c>
      <c r="H41" s="1">
        <f t="shared" si="4"/>
        <v>0.3888888888888889</v>
      </c>
      <c r="I41" s="12"/>
    </row>
    <row r="42" spans="5:9" ht="15.6">
      <c r="E42" s="10" t="s">
        <v>24</v>
      </c>
      <c r="F42" s="11">
        <v>43354</v>
      </c>
      <c r="G42" s="11">
        <v>43465</v>
      </c>
      <c r="H42" s="1">
        <f t="shared" si="4"/>
        <v>0.30555555555555558</v>
      </c>
      <c r="I42" s="12"/>
    </row>
    <row r="43" spans="5:9" ht="15.6">
      <c r="E43" s="10" t="s">
        <v>17</v>
      </c>
      <c r="F43" s="11">
        <v>43142</v>
      </c>
      <c r="G43" s="11">
        <v>43446</v>
      </c>
      <c r="H43" s="1">
        <f t="shared" si="4"/>
        <v>0.83611111111111114</v>
      </c>
      <c r="I43" s="12"/>
    </row>
    <row r="44" spans="5:9" ht="15.6">
      <c r="E44" s="10" t="s">
        <v>14</v>
      </c>
      <c r="F44" s="11">
        <v>43354</v>
      </c>
      <c r="G44" s="11">
        <v>43434</v>
      </c>
      <c r="H44" s="1">
        <f t="shared" si="4"/>
        <v>0.21944444444444444</v>
      </c>
      <c r="I44" s="12">
        <v>1</v>
      </c>
    </row>
    <row r="45" spans="5:9" ht="15.6">
      <c r="E45" s="10" t="s">
        <v>20</v>
      </c>
      <c r="F45" s="11">
        <v>43191</v>
      </c>
      <c r="G45" s="11">
        <v>43425</v>
      </c>
      <c r="H45" s="1">
        <f t="shared" si="4"/>
        <v>0.63888888888888884</v>
      </c>
      <c r="I45" s="12"/>
    </row>
    <row r="46" spans="5:9" ht="15.6">
      <c r="E46" s="10" t="s">
        <v>23</v>
      </c>
      <c r="F46" s="11">
        <v>43302</v>
      </c>
      <c r="G46" s="11">
        <v>43400</v>
      </c>
      <c r="H46" s="1">
        <f t="shared" si="4"/>
        <v>0.26666666666666666</v>
      </c>
      <c r="I46" s="12"/>
    </row>
    <row r="47" spans="5:9" ht="15.6">
      <c r="E47" s="10" t="s">
        <v>5</v>
      </c>
      <c r="F47" s="11">
        <v>43101</v>
      </c>
      <c r="G47" s="11">
        <v>43393</v>
      </c>
      <c r="H47" s="1">
        <f t="shared" si="4"/>
        <v>0.80277777777777781</v>
      </c>
      <c r="I47" s="12"/>
    </row>
    <row r="48" spans="5:9" ht="15.6">
      <c r="E48" s="10" t="s">
        <v>6</v>
      </c>
      <c r="F48" s="11">
        <v>43101</v>
      </c>
      <c r="G48" s="11">
        <v>43131</v>
      </c>
      <c r="H48" s="1">
        <f t="shared" si="4"/>
        <v>8.3333333333333329E-2</v>
      </c>
      <c r="I48" s="12"/>
    </row>
    <row r="49" spans="5:9" ht="18">
      <c r="E49" s="136" t="s">
        <v>89</v>
      </c>
      <c r="F49" s="137"/>
      <c r="G49" s="137"/>
      <c r="H49" s="110">
        <f>SUM(H35:H48)</f>
        <v>8.9027777777777786</v>
      </c>
      <c r="I49" s="111">
        <f>SUM(I35:I48)</f>
        <v>1</v>
      </c>
    </row>
    <row r="50" spans="5:9" ht="15.6">
      <c r="E50" s="3" t="s">
        <v>26</v>
      </c>
      <c r="F50" s="4" t="s">
        <v>79</v>
      </c>
      <c r="G50" s="4" t="s">
        <v>108</v>
      </c>
      <c r="H50" s="109" t="s">
        <v>94</v>
      </c>
      <c r="I50" s="5"/>
    </row>
    <row r="51" spans="5:9" ht="15.6">
      <c r="E51" s="6" t="s">
        <v>3</v>
      </c>
      <c r="F51" s="7" t="s">
        <v>0</v>
      </c>
      <c r="G51" s="7" t="s">
        <v>1</v>
      </c>
      <c r="H51" s="8" t="s">
        <v>2</v>
      </c>
      <c r="I51" s="9" t="s">
        <v>39</v>
      </c>
    </row>
    <row r="52" spans="5:9" ht="15.6">
      <c r="E52" s="10" t="s">
        <v>4</v>
      </c>
      <c r="F52" s="11">
        <v>43101</v>
      </c>
      <c r="G52" s="11">
        <v>43465</v>
      </c>
      <c r="H52" s="1">
        <f t="shared" ref="H52:H68" si="5">YEARFRAC(F52,G52)</f>
        <v>1</v>
      </c>
      <c r="I52" s="12"/>
    </row>
    <row r="53" spans="5:9" ht="15.6">
      <c r="E53" s="10" t="s">
        <v>7</v>
      </c>
      <c r="F53" s="11">
        <v>43101</v>
      </c>
      <c r="G53" s="11">
        <v>43465</v>
      </c>
      <c r="H53" s="1">
        <f t="shared" si="5"/>
        <v>1</v>
      </c>
      <c r="I53" s="12"/>
    </row>
    <row r="54" spans="5:9" ht="15.6">
      <c r="E54" s="10" t="s">
        <v>13</v>
      </c>
      <c r="F54" s="11">
        <v>43101</v>
      </c>
      <c r="G54" s="11">
        <v>43465</v>
      </c>
      <c r="H54" s="1">
        <f t="shared" si="5"/>
        <v>1</v>
      </c>
      <c r="I54" s="12"/>
    </row>
    <row r="55" spans="5:9" ht="15.6">
      <c r="E55" s="10" t="s">
        <v>15</v>
      </c>
      <c r="F55" s="11">
        <v>43101</v>
      </c>
      <c r="G55" s="11">
        <v>43465</v>
      </c>
      <c r="H55" s="1">
        <f t="shared" si="5"/>
        <v>1</v>
      </c>
      <c r="I55" s="12"/>
    </row>
    <row r="56" spans="5:9" ht="15.6">
      <c r="E56" s="10" t="s">
        <v>16</v>
      </c>
      <c r="F56" s="11">
        <v>43101</v>
      </c>
      <c r="G56" s="11">
        <v>43465</v>
      </c>
      <c r="H56" s="1">
        <f t="shared" si="5"/>
        <v>1</v>
      </c>
      <c r="I56" s="12"/>
    </row>
    <row r="57" spans="5:9" ht="15.6">
      <c r="E57" s="10" t="s">
        <v>18</v>
      </c>
      <c r="F57" s="11">
        <v>43101</v>
      </c>
      <c r="G57" s="11">
        <v>43465</v>
      </c>
      <c r="H57" s="1">
        <f t="shared" si="5"/>
        <v>1</v>
      </c>
      <c r="I57" s="12"/>
    </row>
    <row r="58" spans="5:9" ht="15.6">
      <c r="E58" s="10" t="s">
        <v>19</v>
      </c>
      <c r="F58" s="11">
        <v>43101</v>
      </c>
      <c r="G58" s="11">
        <v>43465</v>
      </c>
      <c r="H58" s="1">
        <f t="shared" si="5"/>
        <v>1</v>
      </c>
      <c r="I58" s="12">
        <v>1</v>
      </c>
    </row>
    <row r="59" spans="5:9" ht="15.6">
      <c r="E59" s="10" t="s">
        <v>21</v>
      </c>
      <c r="F59" s="11">
        <v>43195</v>
      </c>
      <c r="G59" s="11">
        <v>43465</v>
      </c>
      <c r="H59" s="1">
        <f t="shared" si="5"/>
        <v>0.73888888888888893</v>
      </c>
      <c r="I59" s="12"/>
    </row>
    <row r="60" spans="5:9" ht="15.6">
      <c r="E60" s="10" t="s">
        <v>22</v>
      </c>
      <c r="F60" s="11">
        <v>43237</v>
      </c>
      <c r="G60" s="11">
        <v>43465</v>
      </c>
      <c r="H60" s="1">
        <f t="shared" si="5"/>
        <v>0.62222222222222223</v>
      </c>
      <c r="I60" s="12">
        <v>1</v>
      </c>
    </row>
    <row r="61" spans="5:9" ht="15.6">
      <c r="E61" s="10" t="s">
        <v>10</v>
      </c>
      <c r="F61" s="11">
        <v>43323</v>
      </c>
      <c r="G61" s="11">
        <v>43465</v>
      </c>
      <c r="H61" s="1">
        <f t="shared" si="5"/>
        <v>0.3888888888888889</v>
      </c>
      <c r="I61" s="12"/>
    </row>
    <row r="62" spans="5:9" ht="15.6">
      <c r="E62" s="10" t="s">
        <v>24</v>
      </c>
      <c r="F62" s="11">
        <v>43354</v>
      </c>
      <c r="G62" s="11">
        <v>43465</v>
      </c>
      <c r="H62" s="1">
        <f t="shared" si="5"/>
        <v>0.30555555555555558</v>
      </c>
      <c r="I62" s="12"/>
    </row>
    <row r="63" spans="5:9" ht="15.6">
      <c r="E63" s="10" t="s">
        <v>17</v>
      </c>
      <c r="F63" s="11">
        <v>43142</v>
      </c>
      <c r="G63" s="11">
        <v>43446</v>
      </c>
      <c r="H63" s="1">
        <f t="shared" si="5"/>
        <v>0.83611111111111114</v>
      </c>
      <c r="I63" s="12"/>
    </row>
    <row r="64" spans="5:9" ht="15.6">
      <c r="E64" s="10" t="s">
        <v>14</v>
      </c>
      <c r="F64" s="11">
        <v>43354</v>
      </c>
      <c r="G64" s="11">
        <v>43434</v>
      </c>
      <c r="H64" s="1">
        <f t="shared" si="5"/>
        <v>0.21944444444444444</v>
      </c>
      <c r="I64" s="12"/>
    </row>
    <row r="65" spans="5:9" ht="15.6">
      <c r="E65" s="10" t="s">
        <v>20</v>
      </c>
      <c r="F65" s="11">
        <v>43191</v>
      </c>
      <c r="G65" s="11">
        <v>43425</v>
      </c>
      <c r="H65" s="1">
        <f t="shared" si="5"/>
        <v>0.63888888888888884</v>
      </c>
      <c r="I65" s="12"/>
    </row>
    <row r="66" spans="5:9" ht="15.6">
      <c r="E66" s="10" t="s">
        <v>23</v>
      </c>
      <c r="F66" s="11">
        <v>43302</v>
      </c>
      <c r="G66" s="11">
        <v>43400</v>
      </c>
      <c r="H66" s="1">
        <f t="shared" si="5"/>
        <v>0.26666666666666666</v>
      </c>
      <c r="I66" s="12"/>
    </row>
    <row r="67" spans="5:9" ht="15.6">
      <c r="E67" s="10" t="s">
        <v>5</v>
      </c>
      <c r="F67" s="11">
        <v>43101</v>
      </c>
      <c r="G67" s="11">
        <v>43393</v>
      </c>
      <c r="H67" s="1">
        <f t="shared" si="5"/>
        <v>0.80277777777777781</v>
      </c>
      <c r="I67" s="12"/>
    </row>
    <row r="68" spans="5:9" ht="15.6">
      <c r="E68" s="10" t="s">
        <v>6</v>
      </c>
      <c r="F68" s="11">
        <v>43101</v>
      </c>
      <c r="G68" s="11">
        <v>43131</v>
      </c>
      <c r="H68" s="1">
        <f t="shared" si="5"/>
        <v>8.3333333333333329E-2</v>
      </c>
      <c r="I68" s="12"/>
    </row>
    <row r="69" spans="5:9" ht="18">
      <c r="E69" s="136" t="s">
        <v>89</v>
      </c>
      <c r="F69" s="137"/>
      <c r="G69" s="137"/>
      <c r="H69" s="110">
        <f>SUM(H52:H68)</f>
        <v>11.902777777777779</v>
      </c>
      <c r="I69" s="111">
        <f>SUM(I52:I68)</f>
        <v>2</v>
      </c>
    </row>
    <row r="70" spans="5:9" ht="15.6">
      <c r="E70" s="3" t="s">
        <v>26</v>
      </c>
      <c r="F70" s="4" t="s">
        <v>79</v>
      </c>
      <c r="G70" s="4" t="s">
        <v>108</v>
      </c>
      <c r="H70" s="109" t="s">
        <v>87</v>
      </c>
      <c r="I70" s="5"/>
    </row>
    <row r="71" spans="5:9" ht="15.6">
      <c r="E71" s="6" t="s">
        <v>3</v>
      </c>
      <c r="F71" s="7" t="s">
        <v>0</v>
      </c>
      <c r="G71" s="7" t="s">
        <v>1</v>
      </c>
      <c r="H71" s="8" t="s">
        <v>2</v>
      </c>
      <c r="I71" s="9" t="s">
        <v>39</v>
      </c>
    </row>
    <row r="72" spans="5:9" ht="15.6">
      <c r="E72" s="10" t="s">
        <v>4</v>
      </c>
      <c r="F72" s="11">
        <v>43101</v>
      </c>
      <c r="G72" s="11">
        <v>43465</v>
      </c>
      <c r="H72" s="1">
        <f t="shared" ref="H72:H91" si="6">YEARFRAC(F72,G72)</f>
        <v>1</v>
      </c>
      <c r="I72" s="12"/>
    </row>
    <row r="73" spans="5:9" ht="15.6">
      <c r="E73" s="10" t="s">
        <v>7</v>
      </c>
      <c r="F73" s="11">
        <v>43101</v>
      </c>
      <c r="G73" s="11">
        <v>43465</v>
      </c>
      <c r="H73" s="1">
        <f t="shared" si="6"/>
        <v>1</v>
      </c>
      <c r="I73" s="12"/>
    </row>
    <row r="74" spans="5:9" ht="15.6">
      <c r="E74" s="10" t="s">
        <v>8</v>
      </c>
      <c r="F74" s="11">
        <v>43101</v>
      </c>
      <c r="G74" s="11">
        <v>43465</v>
      </c>
      <c r="H74" s="1">
        <f t="shared" si="6"/>
        <v>1</v>
      </c>
      <c r="I74" s="12"/>
    </row>
    <row r="75" spans="5:9" ht="15.6">
      <c r="E75" s="10" t="s">
        <v>9</v>
      </c>
      <c r="F75" s="11">
        <v>43101</v>
      </c>
      <c r="G75" s="11">
        <v>43465</v>
      </c>
      <c r="H75" s="1">
        <f t="shared" si="6"/>
        <v>1</v>
      </c>
      <c r="I75" s="12"/>
    </row>
    <row r="76" spans="5:9" ht="15.6">
      <c r="E76" s="10" t="s">
        <v>11</v>
      </c>
      <c r="F76" s="11">
        <v>43101</v>
      </c>
      <c r="G76" s="11">
        <v>43465</v>
      </c>
      <c r="H76" s="1">
        <f t="shared" si="6"/>
        <v>1</v>
      </c>
      <c r="I76" s="12"/>
    </row>
    <row r="77" spans="5:9" ht="15.6">
      <c r="E77" s="10" t="s">
        <v>12</v>
      </c>
      <c r="F77" s="11">
        <v>43101</v>
      </c>
      <c r="G77" s="11">
        <v>43465</v>
      </c>
      <c r="H77" s="1">
        <f t="shared" si="6"/>
        <v>1</v>
      </c>
      <c r="I77" s="12"/>
    </row>
    <row r="78" spans="5:9" ht="15.6">
      <c r="E78" s="10" t="s">
        <v>13</v>
      </c>
      <c r="F78" s="11">
        <v>43101</v>
      </c>
      <c r="G78" s="11">
        <v>43465</v>
      </c>
      <c r="H78" s="1">
        <f t="shared" si="6"/>
        <v>1</v>
      </c>
      <c r="I78" s="12"/>
    </row>
    <row r="79" spans="5:9" ht="15.6">
      <c r="E79" s="10" t="s">
        <v>15</v>
      </c>
      <c r="F79" s="11">
        <v>43101</v>
      </c>
      <c r="G79" s="11">
        <v>43465</v>
      </c>
      <c r="H79" s="1">
        <f t="shared" si="6"/>
        <v>1</v>
      </c>
      <c r="I79" s="12"/>
    </row>
    <row r="80" spans="5:9" ht="15.6">
      <c r="E80" s="10" t="s">
        <v>16</v>
      </c>
      <c r="F80" s="11">
        <v>43101</v>
      </c>
      <c r="G80" s="11">
        <v>43465</v>
      </c>
      <c r="H80" s="1">
        <f t="shared" si="6"/>
        <v>1</v>
      </c>
      <c r="I80" s="12"/>
    </row>
    <row r="81" spans="5:9" ht="15.6">
      <c r="E81" s="10" t="s">
        <v>18</v>
      </c>
      <c r="F81" s="11">
        <v>43101</v>
      </c>
      <c r="G81" s="11">
        <v>43465</v>
      </c>
      <c r="H81" s="1">
        <f t="shared" si="6"/>
        <v>1</v>
      </c>
      <c r="I81" s="12"/>
    </row>
    <row r="82" spans="5:9" ht="15.6">
      <c r="E82" s="10" t="s">
        <v>19</v>
      </c>
      <c r="F82" s="11">
        <v>43101</v>
      </c>
      <c r="G82" s="11">
        <v>43465</v>
      </c>
      <c r="H82" s="1">
        <f t="shared" si="6"/>
        <v>1</v>
      </c>
      <c r="I82" s="12">
        <v>1</v>
      </c>
    </row>
    <row r="83" spans="5:9" ht="15.6">
      <c r="E83" s="10" t="s">
        <v>21</v>
      </c>
      <c r="F83" s="11">
        <v>43195</v>
      </c>
      <c r="G83" s="11">
        <v>43465</v>
      </c>
      <c r="H83" s="1">
        <f t="shared" si="6"/>
        <v>0.73888888888888893</v>
      </c>
      <c r="I83" s="12"/>
    </row>
    <row r="84" spans="5:9" ht="15.6">
      <c r="E84" s="10" t="s">
        <v>22</v>
      </c>
      <c r="F84" s="11">
        <v>43237</v>
      </c>
      <c r="G84" s="11">
        <v>43465</v>
      </c>
      <c r="H84" s="1">
        <f t="shared" si="6"/>
        <v>0.62222222222222223</v>
      </c>
      <c r="I84" s="12">
        <v>1</v>
      </c>
    </row>
    <row r="85" spans="5:9" ht="15.6">
      <c r="E85" s="10" t="s">
        <v>10</v>
      </c>
      <c r="F85" s="11">
        <v>43323</v>
      </c>
      <c r="G85" s="11">
        <v>43465</v>
      </c>
      <c r="H85" s="1">
        <f t="shared" si="6"/>
        <v>0.3888888888888889</v>
      </c>
      <c r="I85" s="12"/>
    </row>
    <row r="86" spans="5:9" ht="15.6">
      <c r="E86" s="10" t="s">
        <v>24</v>
      </c>
      <c r="F86" s="11">
        <v>43354</v>
      </c>
      <c r="G86" s="11">
        <v>43465</v>
      </c>
      <c r="H86" s="1">
        <f t="shared" si="6"/>
        <v>0.30555555555555558</v>
      </c>
      <c r="I86" s="12"/>
    </row>
    <row r="87" spans="5:9" ht="15.6">
      <c r="E87" s="10" t="s">
        <v>17</v>
      </c>
      <c r="F87" s="11">
        <v>43142</v>
      </c>
      <c r="G87" s="11">
        <v>43446</v>
      </c>
      <c r="H87" s="1">
        <f t="shared" si="6"/>
        <v>0.83611111111111114</v>
      </c>
      <c r="I87" s="12"/>
    </row>
    <row r="88" spans="5:9" ht="15.6">
      <c r="E88" s="10" t="s">
        <v>20</v>
      </c>
      <c r="F88" s="11">
        <v>43191</v>
      </c>
      <c r="G88" s="11">
        <v>43425</v>
      </c>
      <c r="H88" s="1">
        <f t="shared" si="6"/>
        <v>0.63888888888888884</v>
      </c>
      <c r="I88" s="12"/>
    </row>
    <row r="89" spans="5:9" ht="15.6">
      <c r="E89" s="10" t="s">
        <v>23</v>
      </c>
      <c r="F89" s="11">
        <v>43302</v>
      </c>
      <c r="G89" s="11">
        <v>43400</v>
      </c>
      <c r="H89" s="1">
        <f t="shared" si="6"/>
        <v>0.26666666666666666</v>
      </c>
      <c r="I89" s="12"/>
    </row>
    <row r="90" spans="5:9" ht="15.6">
      <c r="E90" s="10" t="s">
        <v>5</v>
      </c>
      <c r="F90" s="11">
        <v>43101</v>
      </c>
      <c r="G90" s="11">
        <v>43393</v>
      </c>
      <c r="H90" s="1">
        <f t="shared" si="6"/>
        <v>0.80277777777777781</v>
      </c>
      <c r="I90" s="12">
        <v>1</v>
      </c>
    </row>
    <row r="91" spans="5:9" ht="15.6">
      <c r="E91" s="10" t="s">
        <v>6</v>
      </c>
      <c r="F91" s="11">
        <v>43101</v>
      </c>
      <c r="G91" s="11">
        <v>43131</v>
      </c>
      <c r="H91" s="1">
        <f t="shared" si="6"/>
        <v>8.3333333333333329E-2</v>
      </c>
      <c r="I91" s="12"/>
    </row>
    <row r="92" spans="5:9" ht="18">
      <c r="E92" s="136" t="s">
        <v>89</v>
      </c>
      <c r="F92" s="137"/>
      <c r="G92" s="137"/>
      <c r="H92" s="110">
        <f>SUM(H72:H91)</f>
        <v>15.683333333333334</v>
      </c>
      <c r="I92" s="111">
        <f>SUM(I72:I91)</f>
        <v>3</v>
      </c>
    </row>
    <row r="93" spans="5:9" ht="15.6">
      <c r="E93" s="3" t="s">
        <v>26</v>
      </c>
      <c r="F93" s="4" t="s">
        <v>79</v>
      </c>
      <c r="G93" s="4" t="s">
        <v>108</v>
      </c>
      <c r="H93" s="109" t="s">
        <v>95</v>
      </c>
      <c r="I93" s="5"/>
    </row>
    <row r="94" spans="5:9" ht="15.6">
      <c r="E94" s="6" t="s">
        <v>3</v>
      </c>
      <c r="F94" s="7" t="s">
        <v>0</v>
      </c>
      <c r="G94" s="7" t="s">
        <v>1</v>
      </c>
      <c r="H94" s="8" t="s">
        <v>2</v>
      </c>
      <c r="I94" s="9" t="s">
        <v>39</v>
      </c>
    </row>
    <row r="95" spans="5:9" ht="15.6">
      <c r="E95" s="10" t="s">
        <v>18</v>
      </c>
      <c r="F95" s="11">
        <v>43101</v>
      </c>
      <c r="G95" s="11">
        <v>43465</v>
      </c>
      <c r="H95" s="1">
        <f t="shared" ref="H95:H106" si="7">YEARFRAC(F95,G95)</f>
        <v>1</v>
      </c>
      <c r="I95" s="12"/>
    </row>
    <row r="96" spans="5:9" ht="15.6">
      <c r="E96" s="10" t="s">
        <v>19</v>
      </c>
      <c r="F96" s="11">
        <v>43101</v>
      </c>
      <c r="G96" s="11">
        <v>43465</v>
      </c>
      <c r="H96" s="1">
        <f t="shared" si="7"/>
        <v>1</v>
      </c>
      <c r="I96" s="12">
        <v>1</v>
      </c>
    </row>
    <row r="97" spans="5:9" ht="15.6">
      <c r="E97" s="10" t="s">
        <v>21</v>
      </c>
      <c r="F97" s="11">
        <v>43195</v>
      </c>
      <c r="G97" s="11">
        <v>43465</v>
      </c>
      <c r="H97" s="1">
        <f t="shared" si="7"/>
        <v>0.73888888888888893</v>
      </c>
      <c r="I97" s="12"/>
    </row>
    <row r="98" spans="5:9" ht="15.6">
      <c r="E98" s="10" t="s">
        <v>22</v>
      </c>
      <c r="F98" s="11">
        <v>43237</v>
      </c>
      <c r="G98" s="11">
        <v>43465</v>
      </c>
      <c r="H98" s="1">
        <f t="shared" si="7"/>
        <v>0.62222222222222223</v>
      </c>
      <c r="I98" s="12">
        <v>1</v>
      </c>
    </row>
    <row r="99" spans="5:9" ht="15.6">
      <c r="E99" s="10" t="s">
        <v>10</v>
      </c>
      <c r="F99" s="11">
        <v>43323</v>
      </c>
      <c r="G99" s="11">
        <v>43465</v>
      </c>
      <c r="H99" s="1">
        <f t="shared" si="7"/>
        <v>0.3888888888888889</v>
      </c>
      <c r="I99" s="12"/>
    </row>
    <row r="100" spans="5:9" ht="15.6">
      <c r="E100" s="10" t="s">
        <v>24</v>
      </c>
      <c r="F100" s="11">
        <v>43354</v>
      </c>
      <c r="G100" s="11">
        <v>43465</v>
      </c>
      <c r="H100" s="1">
        <f t="shared" si="7"/>
        <v>0.30555555555555558</v>
      </c>
      <c r="I100" s="12"/>
    </row>
    <row r="101" spans="5:9" ht="15.6">
      <c r="E101" s="10" t="s">
        <v>17</v>
      </c>
      <c r="F101" s="11">
        <v>43142</v>
      </c>
      <c r="G101" s="11">
        <v>43446</v>
      </c>
      <c r="H101" s="1">
        <f t="shared" si="7"/>
        <v>0.83611111111111114</v>
      </c>
      <c r="I101" s="12"/>
    </row>
    <row r="102" spans="5:9" ht="15.6">
      <c r="E102" s="10" t="s">
        <v>14</v>
      </c>
      <c r="F102" s="11">
        <v>43354</v>
      </c>
      <c r="G102" s="11">
        <v>43434</v>
      </c>
      <c r="H102" s="1">
        <f t="shared" si="7"/>
        <v>0.21944444444444444</v>
      </c>
      <c r="I102" s="12"/>
    </row>
    <row r="103" spans="5:9" ht="15.6">
      <c r="E103" s="10" t="s">
        <v>20</v>
      </c>
      <c r="F103" s="11">
        <v>43191</v>
      </c>
      <c r="G103" s="11">
        <v>43425</v>
      </c>
      <c r="H103" s="1">
        <f t="shared" si="7"/>
        <v>0.63888888888888884</v>
      </c>
      <c r="I103" s="12">
        <v>1</v>
      </c>
    </row>
    <row r="104" spans="5:9" ht="15.6">
      <c r="E104" s="10" t="s">
        <v>23</v>
      </c>
      <c r="F104" s="11">
        <v>43302</v>
      </c>
      <c r="G104" s="11">
        <v>43400</v>
      </c>
      <c r="H104" s="1">
        <f t="shared" si="7"/>
        <v>0.26666666666666666</v>
      </c>
      <c r="I104" s="12"/>
    </row>
    <row r="105" spans="5:9" ht="15.6">
      <c r="E105" s="10" t="s">
        <v>5</v>
      </c>
      <c r="F105" s="11">
        <v>43101</v>
      </c>
      <c r="G105" s="11">
        <v>43393</v>
      </c>
      <c r="H105" s="1">
        <f t="shared" si="7"/>
        <v>0.80277777777777781</v>
      </c>
      <c r="I105" s="12"/>
    </row>
    <row r="106" spans="5:9" ht="15.6">
      <c r="E106" s="10" t="s">
        <v>6</v>
      </c>
      <c r="F106" s="11">
        <v>43101</v>
      </c>
      <c r="G106" s="11">
        <v>43131</v>
      </c>
      <c r="H106" s="1">
        <f t="shared" si="7"/>
        <v>8.3333333333333329E-2</v>
      </c>
      <c r="I106" s="12"/>
    </row>
    <row r="107" spans="5:9" ht="18">
      <c r="E107" s="136" t="s">
        <v>89</v>
      </c>
      <c r="F107" s="137"/>
      <c r="G107" s="137"/>
      <c r="H107" s="110">
        <f>SUM(H95:H106)</f>
        <v>6.9027777777777777</v>
      </c>
      <c r="I107" s="111">
        <f>SUM(I95:I106)</f>
        <v>3</v>
      </c>
    </row>
    <row r="108" spans="5:9" ht="15.6">
      <c r="E108" s="3" t="s">
        <v>26</v>
      </c>
      <c r="F108" s="4" t="s">
        <v>79</v>
      </c>
      <c r="G108" s="4" t="s">
        <v>108</v>
      </c>
      <c r="H108" s="109" t="s">
        <v>96</v>
      </c>
      <c r="I108" s="5"/>
    </row>
    <row r="109" spans="5:9" ht="15.6">
      <c r="E109" s="6" t="s">
        <v>3</v>
      </c>
      <c r="F109" s="7" t="s">
        <v>0</v>
      </c>
      <c r="G109" s="7" t="s">
        <v>1</v>
      </c>
      <c r="H109" s="8" t="s">
        <v>2</v>
      </c>
      <c r="I109" s="9" t="s">
        <v>39</v>
      </c>
    </row>
    <row r="110" spans="5:9" ht="15.6">
      <c r="E110" s="10" t="s">
        <v>18</v>
      </c>
      <c r="F110" s="11">
        <v>43101</v>
      </c>
      <c r="G110" s="11">
        <v>43465</v>
      </c>
      <c r="H110" s="1">
        <f t="shared" ref="H110:H120" si="8">YEARFRAC(F110,G110)</f>
        <v>1</v>
      </c>
      <c r="I110" s="12"/>
    </row>
    <row r="111" spans="5:9" ht="15.6">
      <c r="E111" s="10" t="s">
        <v>21</v>
      </c>
      <c r="F111" s="11">
        <v>43195</v>
      </c>
      <c r="G111" s="11">
        <v>43465</v>
      </c>
      <c r="H111" s="1">
        <f t="shared" si="8"/>
        <v>0.73888888888888893</v>
      </c>
      <c r="I111" s="12"/>
    </row>
    <row r="112" spans="5:9" ht="15.6">
      <c r="E112" s="10" t="s">
        <v>22</v>
      </c>
      <c r="F112" s="11">
        <v>43237</v>
      </c>
      <c r="G112" s="11">
        <v>43465</v>
      </c>
      <c r="H112" s="1">
        <f t="shared" si="8"/>
        <v>0.62222222222222223</v>
      </c>
      <c r="I112" s="12">
        <v>1</v>
      </c>
    </row>
    <row r="113" spans="5:9" ht="15.6">
      <c r="E113" s="10" t="s">
        <v>10</v>
      </c>
      <c r="F113" s="11">
        <v>43323</v>
      </c>
      <c r="G113" s="11">
        <v>43465</v>
      </c>
      <c r="H113" s="1">
        <f t="shared" si="8"/>
        <v>0.3888888888888889</v>
      </c>
      <c r="I113" s="12"/>
    </row>
    <row r="114" spans="5:9" ht="15.6">
      <c r="E114" s="10" t="s">
        <v>24</v>
      </c>
      <c r="F114" s="11">
        <v>43354</v>
      </c>
      <c r="G114" s="11">
        <v>43465</v>
      </c>
      <c r="H114" s="1">
        <f t="shared" si="8"/>
        <v>0.30555555555555558</v>
      </c>
      <c r="I114" s="12"/>
    </row>
    <row r="115" spans="5:9" ht="15.6">
      <c r="E115" s="10" t="s">
        <v>17</v>
      </c>
      <c r="F115" s="11">
        <v>43142</v>
      </c>
      <c r="G115" s="11">
        <v>43446</v>
      </c>
      <c r="H115" s="1">
        <f t="shared" si="8"/>
        <v>0.83611111111111114</v>
      </c>
      <c r="I115" s="12"/>
    </row>
    <row r="116" spans="5:9" ht="15.6">
      <c r="E116" s="10" t="s">
        <v>14</v>
      </c>
      <c r="F116" s="11">
        <v>43354</v>
      </c>
      <c r="G116" s="11">
        <v>43434</v>
      </c>
      <c r="H116" s="1">
        <f t="shared" si="8"/>
        <v>0.21944444444444444</v>
      </c>
      <c r="I116" s="12"/>
    </row>
    <row r="117" spans="5:9" ht="15.6">
      <c r="E117" s="10" t="s">
        <v>20</v>
      </c>
      <c r="F117" s="11">
        <v>43191</v>
      </c>
      <c r="G117" s="11">
        <v>43425</v>
      </c>
      <c r="H117" s="1">
        <f t="shared" si="8"/>
        <v>0.63888888888888884</v>
      </c>
      <c r="I117" s="12"/>
    </row>
    <row r="118" spans="5:9" ht="15.6">
      <c r="E118" s="10" t="s">
        <v>23</v>
      </c>
      <c r="F118" s="11">
        <v>43302</v>
      </c>
      <c r="G118" s="11">
        <v>43400</v>
      </c>
      <c r="H118" s="1">
        <f t="shared" si="8"/>
        <v>0.26666666666666666</v>
      </c>
      <c r="I118" s="12"/>
    </row>
    <row r="119" spans="5:9" ht="15.6">
      <c r="E119" s="10" t="s">
        <v>5</v>
      </c>
      <c r="F119" s="11">
        <v>43101</v>
      </c>
      <c r="G119" s="11">
        <v>43393</v>
      </c>
      <c r="H119" s="1">
        <f t="shared" si="8"/>
        <v>0.80277777777777781</v>
      </c>
      <c r="I119" s="12">
        <v>1</v>
      </c>
    </row>
    <row r="120" spans="5:9" ht="15.6">
      <c r="E120" s="10" t="s">
        <v>6</v>
      </c>
      <c r="F120" s="11">
        <v>43101</v>
      </c>
      <c r="G120" s="11">
        <v>43131</v>
      </c>
      <c r="H120" s="1">
        <f t="shared" si="8"/>
        <v>8.3333333333333329E-2</v>
      </c>
      <c r="I120" s="12"/>
    </row>
    <row r="121" spans="5:9" ht="18">
      <c r="E121" s="136" t="s">
        <v>89</v>
      </c>
      <c r="F121" s="137"/>
      <c r="G121" s="137"/>
      <c r="H121" s="110">
        <f>SUM(H110:H120)</f>
        <v>5.9027777777777777</v>
      </c>
      <c r="I121" s="111">
        <f>SUM(I110:I120)</f>
        <v>2</v>
      </c>
    </row>
    <row r="123" spans="5:9" ht="15.6">
      <c r="F123" s="138" t="s">
        <v>97</v>
      </c>
      <c r="G123" s="138"/>
      <c r="H123" s="114" t="s">
        <v>2</v>
      </c>
      <c r="I123" s="114" t="s">
        <v>39</v>
      </c>
    </row>
    <row r="124" spans="5:9" ht="17.399999999999999">
      <c r="F124" s="138"/>
      <c r="G124" s="138"/>
      <c r="H124" s="112">
        <f>H4+H8+H19+H32+H49+H69+H92+H107+H121</f>
        <v>60.988888888888894</v>
      </c>
      <c r="I124" s="113">
        <f>I4+I8+I19+I32+I49+I69+I92+I107+I121</f>
        <v>14</v>
      </c>
    </row>
  </sheetData>
  <mergeCells count="11">
    <mergeCell ref="E92:G92"/>
    <mergeCell ref="E107:G107"/>
    <mergeCell ref="E121:G121"/>
    <mergeCell ref="F123:G124"/>
    <mergeCell ref="E4:G4"/>
    <mergeCell ref="E8:G8"/>
    <mergeCell ref="E19:G19"/>
    <mergeCell ref="E32:G32"/>
    <mergeCell ref="E49:G49"/>
    <mergeCell ref="E69:G69"/>
    <mergeCell ref="K2:O23"/>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47"/>
  <sheetViews>
    <sheetView workbookViewId="0">
      <selection activeCell="AD9" sqref="AD9:AD17"/>
    </sheetView>
  </sheetViews>
  <sheetFormatPr baseColWidth="10" defaultRowHeight="13.2"/>
  <cols>
    <col min="1" max="1" width="9.5546875" style="28" customWidth="1"/>
    <col min="2" max="2" width="13.44140625" style="28" customWidth="1"/>
    <col min="3" max="3" width="9.5546875" style="28" customWidth="1"/>
    <col min="4" max="4" width="12.33203125" style="28" customWidth="1"/>
    <col min="5" max="5" width="13.6640625" style="28" customWidth="1"/>
    <col min="6" max="6" width="9.5546875" style="28" customWidth="1"/>
    <col min="7" max="7" width="7.88671875" style="28" customWidth="1"/>
    <col min="8" max="8" width="11.33203125" style="28" customWidth="1"/>
    <col min="9" max="9" width="12.6640625" style="28" customWidth="1"/>
    <col min="10" max="10" width="9.5546875" style="28" customWidth="1"/>
    <col min="11" max="11" width="11.33203125" style="28" customWidth="1"/>
    <col min="12" max="13" width="9.5546875" style="28" customWidth="1"/>
    <col min="14" max="14" width="10.88671875" style="28" customWidth="1"/>
    <col min="15" max="15" width="12.88671875" style="28" customWidth="1"/>
    <col min="16" max="16" width="9.5546875" style="28" customWidth="1"/>
    <col min="17" max="17" width="11.5546875" style="28"/>
    <col min="18" max="20" width="9.5546875" style="28" customWidth="1"/>
    <col min="21" max="21" width="12.88671875" style="28" customWidth="1"/>
    <col min="22" max="26" width="9.5546875" style="28" customWidth="1"/>
    <col min="27" max="27" width="13.109375" style="28" customWidth="1"/>
    <col min="28" max="32" width="9.5546875" style="28" customWidth="1"/>
    <col min="33" max="16384" width="11.5546875" style="28"/>
  </cols>
  <sheetData>
    <row r="1" spans="1:30" ht="17.399999999999999">
      <c r="A1" s="139" t="s">
        <v>40</v>
      </c>
      <c r="B1" s="139"/>
      <c r="C1" s="139"/>
      <c r="D1" s="139"/>
      <c r="E1" s="139"/>
      <c r="F1" s="139"/>
      <c r="G1" s="139"/>
      <c r="L1" s="29"/>
    </row>
    <row r="2" spans="1:30" ht="20.25" customHeight="1">
      <c r="A2" s="140" t="s">
        <v>41</v>
      </c>
      <c r="B2" s="140"/>
      <c r="C2" s="140"/>
      <c r="D2" s="140"/>
      <c r="E2" s="140"/>
      <c r="F2" s="140"/>
      <c r="G2" s="140"/>
      <c r="H2" s="30"/>
      <c r="N2" s="31"/>
    </row>
    <row r="3" spans="1:30" ht="13.8">
      <c r="A3" s="32"/>
      <c r="B3" s="141" t="s">
        <v>42</v>
      </c>
      <c r="C3" s="141"/>
      <c r="D3" s="141"/>
      <c r="E3" s="210" t="s">
        <v>111</v>
      </c>
      <c r="F3" s="211"/>
      <c r="G3" s="211"/>
      <c r="H3" s="33"/>
      <c r="N3" s="32"/>
      <c r="T3" s="32"/>
      <c r="Z3" s="32"/>
    </row>
    <row r="4" spans="1:30" ht="13.8">
      <c r="A4" s="32"/>
      <c r="B4" s="141" t="s">
        <v>43</v>
      </c>
      <c r="C4" s="141"/>
      <c r="D4" s="141"/>
      <c r="E4" s="210">
        <v>2018</v>
      </c>
      <c r="F4" s="210"/>
      <c r="G4" s="210"/>
      <c r="H4" s="33"/>
      <c r="N4" s="32"/>
      <c r="T4" s="32"/>
      <c r="Z4" s="32"/>
    </row>
    <row r="5" spans="1:30">
      <c r="A5" s="34" t="s">
        <v>44</v>
      </c>
      <c r="B5" s="35"/>
      <c r="C5" s="35"/>
      <c r="D5" s="35"/>
      <c r="E5" s="35"/>
      <c r="F5" s="35"/>
      <c r="H5" s="34" t="s">
        <v>44</v>
      </c>
      <c r="N5" s="34" t="s">
        <v>44</v>
      </c>
      <c r="T5" s="34" t="s">
        <v>44</v>
      </c>
      <c r="Z5" s="34" t="s">
        <v>44</v>
      </c>
    </row>
    <row r="6" spans="1:30" ht="15.6">
      <c r="A6" s="36" t="s">
        <v>45</v>
      </c>
      <c r="B6" s="37"/>
      <c r="C6" s="35"/>
      <c r="D6" s="35"/>
      <c r="E6" s="35"/>
      <c r="F6" s="35"/>
      <c r="H6" s="38" t="s">
        <v>46</v>
      </c>
      <c r="I6" s="39"/>
      <c r="N6" s="38" t="s">
        <v>47</v>
      </c>
      <c r="O6" s="39"/>
      <c r="T6" s="38" t="s">
        <v>48</v>
      </c>
      <c r="U6" s="39"/>
      <c r="Z6" s="38" t="s">
        <v>49</v>
      </c>
      <c r="AA6" s="39"/>
    </row>
    <row r="7" spans="1:30" ht="18.75" customHeight="1">
      <c r="A7" s="144" t="s">
        <v>50</v>
      </c>
      <c r="B7" s="144" t="s">
        <v>51</v>
      </c>
      <c r="C7" s="144" t="s">
        <v>52</v>
      </c>
      <c r="D7" s="145" t="s">
        <v>32</v>
      </c>
      <c r="E7" s="145"/>
      <c r="F7" s="35"/>
      <c r="H7" s="143" t="s">
        <v>50</v>
      </c>
      <c r="I7" s="144" t="s">
        <v>51</v>
      </c>
      <c r="J7" s="143" t="s">
        <v>52</v>
      </c>
      <c r="K7" s="145" t="s">
        <v>32</v>
      </c>
      <c r="L7" s="145"/>
      <c r="N7" s="143" t="s">
        <v>50</v>
      </c>
      <c r="O7" s="144" t="s">
        <v>51</v>
      </c>
      <c r="P7" s="143" t="s">
        <v>52</v>
      </c>
      <c r="Q7" s="145" t="s">
        <v>32</v>
      </c>
      <c r="R7" s="145"/>
      <c r="T7" s="143" t="s">
        <v>50</v>
      </c>
      <c r="U7" s="144" t="s">
        <v>51</v>
      </c>
      <c r="V7" s="143" t="s">
        <v>52</v>
      </c>
      <c r="W7" s="145" t="s">
        <v>32</v>
      </c>
      <c r="X7" s="145"/>
      <c r="Z7" s="143" t="s">
        <v>50</v>
      </c>
      <c r="AA7" s="144" t="s">
        <v>51</v>
      </c>
      <c r="AB7" s="143" t="s">
        <v>52</v>
      </c>
      <c r="AC7" s="145" t="s">
        <v>32</v>
      </c>
      <c r="AD7" s="145"/>
    </row>
    <row r="8" spans="1:30" ht="18.75" customHeight="1">
      <c r="A8" s="144"/>
      <c r="B8" s="144"/>
      <c r="C8" s="144"/>
      <c r="D8" s="40" t="s">
        <v>53</v>
      </c>
      <c r="E8" s="40" t="s">
        <v>54</v>
      </c>
      <c r="F8" s="35"/>
      <c r="H8" s="143"/>
      <c r="I8" s="144"/>
      <c r="J8" s="143"/>
      <c r="K8" s="41" t="s">
        <v>53</v>
      </c>
      <c r="L8" s="41" t="s">
        <v>54</v>
      </c>
      <c r="N8" s="143"/>
      <c r="O8" s="144"/>
      <c r="P8" s="143"/>
      <c r="Q8" s="41" t="s">
        <v>53</v>
      </c>
      <c r="R8" s="41" t="s">
        <v>54</v>
      </c>
      <c r="T8" s="143"/>
      <c r="U8" s="144"/>
      <c r="V8" s="143"/>
      <c r="W8" s="41" t="s">
        <v>53</v>
      </c>
      <c r="X8" s="41" t="s">
        <v>54</v>
      </c>
      <c r="Z8" s="143"/>
      <c r="AA8" s="144"/>
      <c r="AB8" s="143"/>
      <c r="AC8" s="41" t="s">
        <v>53</v>
      </c>
      <c r="AD8" s="41" t="s">
        <v>54</v>
      </c>
    </row>
    <row r="9" spans="1:30" ht="12.75" customHeight="1">
      <c r="A9" s="42" t="s">
        <v>55</v>
      </c>
      <c r="B9" s="43">
        <f t="shared" ref="B9:B17" si="0">I9+O9+U9+AA9</f>
        <v>4.2750000000000004</v>
      </c>
      <c r="C9" s="44">
        <f t="shared" ref="C9:C17" si="1">F36</f>
        <v>2.2256097486336257</v>
      </c>
      <c r="D9" s="45">
        <f>K9+Q9+W9+AC9</f>
        <v>0.10401470204629316</v>
      </c>
      <c r="E9" s="46">
        <f>L9+R9+X9+AD9</f>
        <v>0</v>
      </c>
      <c r="F9" s="35"/>
      <c r="H9" s="47" t="s">
        <v>55</v>
      </c>
      <c r="I9" s="212">
        <f>'MUJERES NO DBT'!$H$6</f>
        <v>2.3888888888888888</v>
      </c>
      <c r="J9" s="48">
        <f t="shared" ref="J9:J17" si="2">I36</f>
        <v>3.2862158984036118</v>
      </c>
      <c r="K9" s="49">
        <f>PRODUCT(I9,J9)/100</f>
        <v>7.8504046461864055E-2</v>
      </c>
      <c r="L9" s="214">
        <f>'MUJERES NO DBT'!$I$6</f>
        <v>0</v>
      </c>
      <c r="N9" s="47" t="s">
        <v>55</v>
      </c>
      <c r="O9" s="212">
        <f>'MUJERES DBT'!$H$4</f>
        <v>0</v>
      </c>
      <c r="P9" s="48">
        <f t="shared" ref="P9:P17" si="3">L36</f>
        <v>0</v>
      </c>
      <c r="Q9" s="49">
        <f t="shared" ref="Q9:Q17" si="4">PRODUCT(O9,P9)/100</f>
        <v>0</v>
      </c>
      <c r="R9" s="214">
        <f>'MUJERES DBT'!$I$4</f>
        <v>0</v>
      </c>
      <c r="S9" s="29"/>
      <c r="T9" s="47" t="s">
        <v>55</v>
      </c>
      <c r="U9" s="212">
        <f>'VARONES NO DBT'!$H$6</f>
        <v>1.8861111111111111</v>
      </c>
      <c r="V9" s="50">
        <f t="shared" ref="V9:V17" si="5">O36</f>
        <v>1.3525531679520588</v>
      </c>
      <c r="W9" s="49">
        <f t="shared" ref="W9:W17" si="6">PRODUCT(U9,V9)/100</f>
        <v>2.5510655584429109E-2</v>
      </c>
      <c r="X9" s="214">
        <f>'VARONES NO DBT'!$I$6</f>
        <v>0</v>
      </c>
      <c r="Y9" s="29"/>
      <c r="Z9" s="47" t="s">
        <v>55</v>
      </c>
      <c r="AA9" s="212">
        <f>'VARONES DBT'!$H$4</f>
        <v>0</v>
      </c>
      <c r="AB9" s="50">
        <f t="shared" ref="AB9:AB17" si="7">R36</f>
        <v>0</v>
      </c>
      <c r="AC9" s="49">
        <f t="shared" ref="AC9:AC17" si="8">PRODUCT(AA9,AB9)/100</f>
        <v>0</v>
      </c>
      <c r="AD9" s="214">
        <f>'VARONES DBT'!$I$4</f>
        <v>0</v>
      </c>
    </row>
    <row r="10" spans="1:30">
      <c r="A10" s="42" t="s">
        <v>56</v>
      </c>
      <c r="B10" s="43">
        <f t="shared" si="0"/>
        <v>10.727777777777778</v>
      </c>
      <c r="C10" s="44">
        <f t="shared" si="1"/>
        <v>3.2900667079120391</v>
      </c>
      <c r="D10" s="45">
        <f t="shared" ref="D10:E17" si="9">K10+Q10+W10+AC10</f>
        <v>0.35884095165443708</v>
      </c>
      <c r="E10" s="46">
        <f t="shared" si="9"/>
        <v>1</v>
      </c>
      <c r="F10" s="35"/>
      <c r="H10" s="47" t="s">
        <v>56</v>
      </c>
      <c r="I10" s="212">
        <f>'MUJERES NO DBT'!$H$20</f>
        <v>6.2805555555555559</v>
      </c>
      <c r="J10" s="50">
        <f>I37</f>
        <v>3.8811895264582654</v>
      </c>
      <c r="K10" s="49">
        <f t="shared" ref="K10:K17" si="10">PRODUCT(I10,J10)/100</f>
        <v>0.24376026442561496</v>
      </c>
      <c r="L10" s="215">
        <f>'MUJERES NO DBT'!$I$20</f>
        <v>0</v>
      </c>
      <c r="N10" s="47" t="s">
        <v>56</v>
      </c>
      <c r="O10" s="212">
        <f>'MUJERES DBT'!$H$8</f>
        <v>0</v>
      </c>
      <c r="P10" s="50">
        <f t="shared" si="3"/>
        <v>0</v>
      </c>
      <c r="Q10" s="49">
        <f t="shared" si="4"/>
        <v>0</v>
      </c>
      <c r="R10" s="215">
        <f>'MUJERES DBT'!$I$8</f>
        <v>0</v>
      </c>
      <c r="S10" s="29"/>
      <c r="T10" s="47" t="s">
        <v>56</v>
      </c>
      <c r="U10" s="212">
        <f>'VARONES NO DBT'!$H$15</f>
        <v>4.447222222222222</v>
      </c>
      <c r="V10" s="50">
        <f t="shared" si="5"/>
        <v>2.5876981513039321</v>
      </c>
      <c r="W10" s="49">
        <f t="shared" si="6"/>
        <v>0.11508068722882209</v>
      </c>
      <c r="X10" s="215">
        <f>'VARONES NO DBT'!$I$15</f>
        <v>1</v>
      </c>
      <c r="Y10" s="29"/>
      <c r="Z10" s="47" t="s">
        <v>56</v>
      </c>
      <c r="AA10" s="212">
        <f>'VARONES DBT'!$H$8</f>
        <v>0</v>
      </c>
      <c r="AB10" s="50">
        <f t="shared" si="7"/>
        <v>0</v>
      </c>
      <c r="AC10" s="49">
        <f t="shared" si="8"/>
        <v>0</v>
      </c>
      <c r="AD10" s="215">
        <f>'VARONES DBT'!$I$8</f>
        <v>0</v>
      </c>
    </row>
    <row r="11" spans="1:30">
      <c r="A11" s="42" t="s">
        <v>57</v>
      </c>
      <c r="B11" s="43">
        <f t="shared" si="0"/>
        <v>18.491666666666667</v>
      </c>
      <c r="C11" s="44">
        <f t="shared" si="1"/>
        <v>4.1093296620499116</v>
      </c>
      <c r="D11" s="45">
        <f t="shared" si="9"/>
        <v>1.5909339689172004</v>
      </c>
      <c r="E11" s="46">
        <f t="shared" si="9"/>
        <v>4</v>
      </c>
      <c r="F11" s="35"/>
      <c r="H11" s="47" t="s">
        <v>57</v>
      </c>
      <c r="I11" s="212">
        <f>'MUJERES NO DBT'!$H$30</f>
        <v>4.0111111111111111</v>
      </c>
      <c r="J11" s="50">
        <f>I38</f>
        <v>3.1992871007224881</v>
      </c>
      <c r="K11" s="49">
        <f t="shared" si="10"/>
        <v>0.12832696037342425</v>
      </c>
      <c r="L11" s="215">
        <f>'MUJERES NO DBT'!$I$30</f>
        <v>1</v>
      </c>
      <c r="N11" s="47" t="s">
        <v>57</v>
      </c>
      <c r="O11" s="212">
        <f>'MUJERES DBT'!$H$16</f>
        <v>3.6583333333333337</v>
      </c>
      <c r="P11" s="50">
        <f t="shared" si="3"/>
        <v>10.466249871291291</v>
      </c>
      <c r="Q11" s="49">
        <f t="shared" si="4"/>
        <v>0.38289030779140648</v>
      </c>
      <c r="R11" s="215">
        <f>'MUJERES DBT'!$I$16</f>
        <v>0</v>
      </c>
      <c r="S11" s="29"/>
      <c r="T11" s="47" t="s">
        <v>57</v>
      </c>
      <c r="U11" s="212">
        <f>'VARONES NO DBT'!$H$27</f>
        <v>5.9749999999999996</v>
      </c>
      <c r="V11" s="50">
        <f t="shared" si="5"/>
        <v>4.1072383029892983</v>
      </c>
      <c r="W11" s="49">
        <f t="shared" si="6"/>
        <v>0.24540748860361056</v>
      </c>
      <c r="X11" s="215">
        <f>'VARONES NO DBT'!$I$27</f>
        <v>0</v>
      </c>
      <c r="Y11" s="29"/>
      <c r="Z11" s="47" t="s">
        <v>57</v>
      </c>
      <c r="AA11" s="212">
        <f>'VARONES DBT'!$H$19</f>
        <v>4.8472222222222223</v>
      </c>
      <c r="AB11" s="50">
        <f t="shared" si="7"/>
        <v>17.212109820833998</v>
      </c>
      <c r="AC11" s="49">
        <f t="shared" si="8"/>
        <v>0.83430921214875908</v>
      </c>
      <c r="AD11" s="215">
        <f>'VARONES DBT'!$I$19</f>
        <v>3</v>
      </c>
    </row>
    <row r="12" spans="1:30">
      <c r="A12" s="42" t="s">
        <v>58</v>
      </c>
      <c r="B12" s="43">
        <f t="shared" si="0"/>
        <v>28.024999999999999</v>
      </c>
      <c r="C12" s="44">
        <f t="shared" si="1"/>
        <v>5.85586393531627</v>
      </c>
      <c r="D12" s="45">
        <f t="shared" si="9"/>
        <v>3.1795985390485955</v>
      </c>
      <c r="E12" s="46">
        <f t="shared" si="9"/>
        <v>4</v>
      </c>
      <c r="F12" s="35"/>
      <c r="H12" s="47" t="s">
        <v>58</v>
      </c>
      <c r="I12" s="212">
        <f>'MUJERES NO DBT'!$H$46</f>
        <v>7.9027777777777777</v>
      </c>
      <c r="J12" s="50">
        <f t="shared" si="2"/>
        <v>4.4158710035479833</v>
      </c>
      <c r="K12" s="49">
        <f t="shared" si="10"/>
        <v>0.34897647236372259</v>
      </c>
      <c r="L12" s="215">
        <f>'MUJERES NO DBT'!$I$46</f>
        <v>2</v>
      </c>
      <c r="N12" s="47" t="s">
        <v>58</v>
      </c>
      <c r="O12" s="212">
        <f>'MUJERES DBT'!$H$28</f>
        <v>5.3722222222222227</v>
      </c>
      <c r="P12" s="50">
        <f t="shared" si="3"/>
        <v>15.642075035753475</v>
      </c>
      <c r="Q12" s="49">
        <f t="shared" si="4"/>
        <v>0.84032703108742279</v>
      </c>
      <c r="R12" s="215">
        <f>'MUJERES DBT'!$I$28</f>
        <v>1</v>
      </c>
      <c r="S12" s="29"/>
      <c r="T12" s="47" t="s">
        <v>58</v>
      </c>
      <c r="U12" s="212">
        <f>'VARONES NO DBT'!$H$43</f>
        <v>7.9027777777777777</v>
      </c>
      <c r="V12" s="50">
        <f t="shared" si="5"/>
        <v>4.1636281413089176</v>
      </c>
      <c r="W12" s="49">
        <f t="shared" si="6"/>
        <v>0.32904227950066306</v>
      </c>
      <c r="X12" s="215">
        <f>'VARONES NO DBT'!$I$43</f>
        <v>1</v>
      </c>
      <c r="Y12" s="29"/>
      <c r="Z12" s="47" t="s">
        <v>58</v>
      </c>
      <c r="AA12" s="212">
        <f>'VARONES DBT'!$H$32</f>
        <v>6.8472222222222223</v>
      </c>
      <c r="AB12" s="50">
        <f t="shared" si="7"/>
        <v>24.261703537316155</v>
      </c>
      <c r="AC12" s="49">
        <f t="shared" si="8"/>
        <v>1.6612527560967869</v>
      </c>
      <c r="AD12" s="215">
        <f>'VARONES DBT'!$I$32</f>
        <v>0</v>
      </c>
    </row>
    <row r="13" spans="1:30">
      <c r="A13" s="42" t="s">
        <v>59</v>
      </c>
      <c r="B13" s="43">
        <f t="shared" si="0"/>
        <v>36.555555555555557</v>
      </c>
      <c r="C13" s="44">
        <f t="shared" si="1"/>
        <v>8.1362804871579595</v>
      </c>
      <c r="D13" s="45">
        <f t="shared" si="9"/>
        <v>4.2888020098992099</v>
      </c>
      <c r="E13" s="46">
        <f t="shared" si="9"/>
        <v>5</v>
      </c>
      <c r="F13" s="35"/>
      <c r="H13" s="47" t="s">
        <v>59</v>
      </c>
      <c r="I13" s="212">
        <f>'MUJERES NO DBT'!$H$63</f>
        <v>8.9027777777777786</v>
      </c>
      <c r="J13" s="50">
        <f t="shared" si="2"/>
        <v>7.5733015188312987</v>
      </c>
      <c r="K13" s="49">
        <f t="shared" si="10"/>
        <v>0.67423420466261985</v>
      </c>
      <c r="L13" s="215">
        <f>'MUJERES NO DBT'!$I$63</f>
        <v>1</v>
      </c>
      <c r="N13" s="47" t="s">
        <v>59</v>
      </c>
      <c r="O13" s="212">
        <f>'MUJERES DBT'!$H$42</f>
        <v>7.8472222222222223</v>
      </c>
      <c r="P13" s="50">
        <f t="shared" si="3"/>
        <v>19.04193282422483</v>
      </c>
      <c r="Q13" s="49">
        <f t="shared" si="4"/>
        <v>1.4942627841231984</v>
      </c>
      <c r="R13" s="215">
        <f>'MUJERES DBT'!$I$42</f>
        <v>2</v>
      </c>
      <c r="S13" s="29"/>
      <c r="T13" s="47" t="s">
        <v>59</v>
      </c>
      <c r="U13" s="212">
        <f>'VARONES NO DBT'!$H$62</f>
        <v>10.902777777777779</v>
      </c>
      <c r="V13" s="50">
        <f t="shared" si="5"/>
        <v>5.4641379549476516</v>
      </c>
      <c r="W13" s="49">
        <f t="shared" si="6"/>
        <v>0.5957428186991538</v>
      </c>
      <c r="X13" s="215">
        <f>'VARONES NO DBT'!$I$62</f>
        <v>1</v>
      </c>
      <c r="Y13" s="29"/>
      <c r="Z13" s="47" t="s">
        <v>59</v>
      </c>
      <c r="AA13" s="212">
        <f>'VARONES DBT'!$H$49</f>
        <v>8.9027777777777786</v>
      </c>
      <c r="AB13" s="50">
        <f t="shared" si="7"/>
        <v>17.124567640222327</v>
      </c>
      <c r="AC13" s="49">
        <f t="shared" si="8"/>
        <v>1.5245622024142378</v>
      </c>
      <c r="AD13" s="215">
        <f>'VARONES DBT'!$I$49</f>
        <v>1</v>
      </c>
    </row>
    <row r="14" spans="1:30">
      <c r="A14" s="42" t="s">
        <v>60</v>
      </c>
      <c r="B14" s="43">
        <f t="shared" si="0"/>
        <v>62.611111111111114</v>
      </c>
      <c r="C14" s="44">
        <f t="shared" si="1"/>
        <v>14.29675387736359</v>
      </c>
      <c r="D14" s="45">
        <f t="shared" si="9"/>
        <v>10.126252286756488</v>
      </c>
      <c r="E14" s="46">
        <f t="shared" si="9"/>
        <v>7</v>
      </c>
      <c r="F14" s="35"/>
      <c r="H14" s="47" t="s">
        <v>60</v>
      </c>
      <c r="I14" s="213">
        <f>'MUJERES NO DBT'!$H$82</f>
        <v>10.902777777777779</v>
      </c>
      <c r="J14" s="50">
        <f t="shared" si="2"/>
        <v>11.406945112143639</v>
      </c>
      <c r="K14" s="49">
        <f>PRODUCT(I14,J14)/100</f>
        <v>1.2436738768101052</v>
      </c>
      <c r="L14" s="215">
        <f>'MUJERES NO DBT'!$I$82</f>
        <v>0</v>
      </c>
      <c r="N14" s="47" t="s">
        <v>60</v>
      </c>
      <c r="O14" s="213">
        <f>'MUJERES DBT'!$H$66</f>
        <v>15.902777777777779</v>
      </c>
      <c r="P14" s="50">
        <f t="shared" si="3"/>
        <v>25.352003967932912</v>
      </c>
      <c r="Q14" s="49">
        <f t="shared" si="4"/>
        <v>4.0316728532337756</v>
      </c>
      <c r="R14" s="215">
        <f>'MUJERES DBT'!$I$66</f>
        <v>1</v>
      </c>
      <c r="S14" s="29"/>
      <c r="T14" s="47" t="s">
        <v>60</v>
      </c>
      <c r="U14" s="213">
        <f>'VARONES NO DBT'!$H$94</f>
        <v>23.902777777777779</v>
      </c>
      <c r="V14" s="50">
        <f t="shared" si="5"/>
        <v>10.292920452604823</v>
      </c>
      <c r="W14" s="49">
        <f t="shared" si="6"/>
        <v>2.4602939026295698</v>
      </c>
      <c r="X14" s="215">
        <f>'VARONES NO DBT'!$I$94</f>
        <v>4</v>
      </c>
      <c r="Y14" s="29"/>
      <c r="Z14" s="47" t="s">
        <v>60</v>
      </c>
      <c r="AA14" s="213">
        <f>'VARONES DBT'!$H$69</f>
        <v>11.902777777777779</v>
      </c>
      <c r="AB14" s="50">
        <f t="shared" si="7"/>
        <v>20.08448530851561</v>
      </c>
      <c r="AC14" s="49">
        <f t="shared" si="8"/>
        <v>2.3906116540830387</v>
      </c>
      <c r="AD14" s="215">
        <f>'VARONES DBT'!$I$69</f>
        <v>2</v>
      </c>
    </row>
    <row r="15" spans="1:30">
      <c r="A15" s="42" t="s">
        <v>61</v>
      </c>
      <c r="B15" s="43">
        <f t="shared" si="0"/>
        <v>78.391666666666666</v>
      </c>
      <c r="C15" s="44">
        <f t="shared" si="1"/>
        <v>22.427556226816677</v>
      </c>
      <c r="D15" s="45">
        <f t="shared" si="9"/>
        <v>17.469987450444588</v>
      </c>
      <c r="E15" s="46">
        <f t="shared" si="9"/>
        <v>9</v>
      </c>
      <c r="F15" s="35"/>
      <c r="H15" s="47" t="s">
        <v>61</v>
      </c>
      <c r="I15" s="212">
        <f>'MUJERES NO DBT'!$H$106</f>
        <v>15.902777777777779</v>
      </c>
      <c r="J15" s="50">
        <f t="shared" si="2"/>
        <v>17.40360469099128</v>
      </c>
      <c r="K15" s="49">
        <f t="shared" si="10"/>
        <v>2.7676565793312524</v>
      </c>
      <c r="L15" s="215">
        <f>'MUJERES NO DBT'!$I$106</f>
        <v>2</v>
      </c>
      <c r="N15" s="47" t="s">
        <v>61</v>
      </c>
      <c r="O15" s="212">
        <f>'MUJERES DBT'!$H$91</f>
        <v>16.902777777777775</v>
      </c>
      <c r="P15" s="50">
        <f t="shared" si="3"/>
        <v>28.580869902976332</v>
      </c>
      <c r="Q15" s="49">
        <f t="shared" si="4"/>
        <v>4.8309609266558597</v>
      </c>
      <c r="R15" s="215">
        <f>'MUJERES DBT'!$I$91</f>
        <v>1</v>
      </c>
      <c r="S15" s="29"/>
      <c r="T15" s="47" t="s">
        <v>61</v>
      </c>
      <c r="U15" s="213">
        <f>'VARONES NO DBT'!$H$132</f>
        <v>29.902777777777779</v>
      </c>
      <c r="V15" s="50">
        <f t="shared" si="5"/>
        <v>17.041763114220213</v>
      </c>
      <c r="W15" s="49">
        <f t="shared" si="6"/>
        <v>5.0959605534605723</v>
      </c>
      <c r="X15" s="215">
        <f>'VARONES NO DBT'!$I$132</f>
        <v>3</v>
      </c>
      <c r="Y15" s="29"/>
      <c r="Z15" s="47" t="s">
        <v>61</v>
      </c>
      <c r="AA15" s="213">
        <f>'VARONES DBT'!$H$92</f>
        <v>15.683333333333334</v>
      </c>
      <c r="AB15" s="50">
        <f t="shared" si="7"/>
        <v>30.448944044613611</v>
      </c>
      <c r="AC15" s="49">
        <f t="shared" si="8"/>
        <v>4.7754093909969013</v>
      </c>
      <c r="AD15" s="215">
        <f>'VARONES DBT'!$I$92</f>
        <v>3</v>
      </c>
    </row>
    <row r="16" spans="1:30">
      <c r="A16" s="42" t="s">
        <v>62</v>
      </c>
      <c r="B16" s="43">
        <f t="shared" si="0"/>
        <v>67.599999999999994</v>
      </c>
      <c r="C16" s="44">
        <f t="shared" si="1"/>
        <v>29.777040199659016</v>
      </c>
      <c r="D16" s="45">
        <f t="shared" si="9"/>
        <v>20.064364442459137</v>
      </c>
      <c r="E16" s="46">
        <f t="shared" si="9"/>
        <v>10</v>
      </c>
      <c r="F16" s="35"/>
      <c r="H16" s="47" t="s">
        <v>62</v>
      </c>
      <c r="I16" s="212">
        <f>'MUJERES NO DBT'!$H$129</f>
        <v>14.902777777777779</v>
      </c>
      <c r="J16" s="50">
        <f t="shared" si="2"/>
        <v>25.541470703796104</v>
      </c>
      <c r="K16" s="49">
        <f t="shared" si="10"/>
        <v>3.8063886201629473</v>
      </c>
      <c r="L16" s="215">
        <f>'MUJERES NO DBT'!$I$129</f>
        <v>2</v>
      </c>
      <c r="N16" s="47" t="s">
        <v>62</v>
      </c>
      <c r="O16" s="212">
        <f>'MUJERES DBT'!$H$113</f>
        <v>16.891666666666666</v>
      </c>
      <c r="P16" s="50">
        <f t="shared" si="3"/>
        <v>33.861168325779978</v>
      </c>
      <c r="Q16" s="49">
        <f t="shared" si="4"/>
        <v>5.7197156830296674</v>
      </c>
      <c r="R16" s="215">
        <f>'MUJERES DBT'!$I$113</f>
        <v>1</v>
      </c>
      <c r="S16" s="29"/>
      <c r="T16" s="47" t="s">
        <v>62</v>
      </c>
      <c r="U16" s="213">
        <f>'VARONES NO DBT'!$H$169</f>
        <v>28.902777777777779</v>
      </c>
      <c r="V16" s="50">
        <f t="shared" si="5"/>
        <v>27.706697768339783</v>
      </c>
      <c r="W16" s="49">
        <f t="shared" si="6"/>
        <v>8.0080052855437618</v>
      </c>
      <c r="X16" s="215">
        <f>'VARONES NO DBT'!$I$169</f>
        <v>4</v>
      </c>
      <c r="Y16" s="29"/>
      <c r="Z16" s="47" t="s">
        <v>62</v>
      </c>
      <c r="AA16" s="213">
        <f>'VARONES DBT'!$H$107</f>
        <v>6.9027777777777777</v>
      </c>
      <c r="AB16" s="50">
        <f t="shared" si="7"/>
        <v>36.655603514695905</v>
      </c>
      <c r="AC16" s="49">
        <f t="shared" si="8"/>
        <v>2.5302548537227589</v>
      </c>
      <c r="AD16" s="215">
        <f>'VARONES DBT'!$I$107</f>
        <v>3</v>
      </c>
    </row>
    <row r="17" spans="1:30">
      <c r="A17" s="42" t="s">
        <v>63</v>
      </c>
      <c r="B17" s="43">
        <f t="shared" si="0"/>
        <v>34.483333333333334</v>
      </c>
      <c r="C17" s="44">
        <f t="shared" si="1"/>
        <v>38.535050944803359</v>
      </c>
      <c r="D17" s="45">
        <f t="shared" si="9"/>
        <v>13.493431806909554</v>
      </c>
      <c r="E17" s="46">
        <f t="shared" si="9"/>
        <v>10</v>
      </c>
      <c r="F17" s="35"/>
      <c r="H17" s="51" t="s">
        <v>63</v>
      </c>
      <c r="I17" s="212">
        <f>'MUJERES NO DBT'!$H$149</f>
        <v>12.541666666666668</v>
      </c>
      <c r="J17" s="50">
        <f t="shared" si="2"/>
        <v>38.379724212271789</v>
      </c>
      <c r="K17" s="49">
        <f t="shared" si="10"/>
        <v>4.8134570782890878</v>
      </c>
      <c r="L17" s="215">
        <f>'MUJERES NO DBT'!$I$149</f>
        <v>3</v>
      </c>
      <c r="N17" s="51" t="s">
        <v>63</v>
      </c>
      <c r="O17" s="212">
        <f>'MUJERES DBT'!$H$119</f>
        <v>1.8861111111111111</v>
      </c>
      <c r="P17" s="50">
        <f t="shared" si="3"/>
        <v>41.981324751304697</v>
      </c>
      <c r="Q17" s="49">
        <f t="shared" si="4"/>
        <v>0.79181443072599689</v>
      </c>
      <c r="R17" s="215">
        <f>'MUJERES DBT'!$I$119</f>
        <v>2</v>
      </c>
      <c r="S17" s="29"/>
      <c r="T17" s="51" t="s">
        <v>63</v>
      </c>
      <c r="U17" s="212">
        <f>'VARONES NO DBT'!$H$189</f>
        <v>14.152777777777779</v>
      </c>
      <c r="V17" s="50">
        <f t="shared" si="5"/>
        <v>36.326294271236961</v>
      </c>
      <c r="W17" s="49">
        <f t="shared" si="6"/>
        <v>5.1411797031097866</v>
      </c>
      <c r="X17" s="215">
        <f>'VARONES NO DBT'!$I$189</f>
        <v>3</v>
      </c>
      <c r="Y17" s="29"/>
      <c r="Z17" s="51" t="s">
        <v>63</v>
      </c>
      <c r="AA17" s="212">
        <f>'VARONES DBT'!$H$121</f>
        <v>5.9027777777777777</v>
      </c>
      <c r="AB17" s="50">
        <f t="shared" si="7"/>
        <v>46.537083017528744</v>
      </c>
      <c r="AC17" s="49">
        <f t="shared" si="8"/>
        <v>2.7469805947846826</v>
      </c>
      <c r="AD17" s="215">
        <f>'VARONES DBT'!$I$121</f>
        <v>2</v>
      </c>
    </row>
    <row r="18" spans="1:30">
      <c r="A18" s="52" t="s">
        <v>64</v>
      </c>
      <c r="B18" s="53">
        <f>SUM(B9:B17)</f>
        <v>341.16111111111115</v>
      </c>
      <c r="C18" s="52"/>
      <c r="D18" s="53">
        <f>SUM(D9:D17)</f>
        <v>70.676226158135506</v>
      </c>
      <c r="E18" s="54">
        <f>SUM(E9:E17)</f>
        <v>50</v>
      </c>
      <c r="F18" s="35"/>
      <c r="H18" s="32" t="s">
        <v>64</v>
      </c>
      <c r="I18" s="55">
        <f>SUM(I9:I17)</f>
        <v>83.736111111111114</v>
      </c>
      <c r="J18" s="32"/>
      <c r="K18" s="55">
        <f>SUM(K9:K17)</f>
        <v>14.104978102880636</v>
      </c>
      <c r="L18" s="56">
        <f>SUM(L9:L17)</f>
        <v>11</v>
      </c>
      <c r="N18" s="32" t="s">
        <v>64</v>
      </c>
      <c r="O18" s="55">
        <f>SUM(O9:O17)</f>
        <v>68.461111111111109</v>
      </c>
      <c r="P18" s="32"/>
      <c r="Q18" s="55">
        <f>SUM(Q9:Q17)</f>
        <v>18.091644016647326</v>
      </c>
      <c r="R18" s="56">
        <f>SUM(R9:R17)</f>
        <v>8</v>
      </c>
      <c r="T18" s="32" t="s">
        <v>64</v>
      </c>
      <c r="U18" s="55">
        <f>SUM(U9:U17)</f>
        <v>127.97499999999999</v>
      </c>
      <c r="V18" s="32"/>
      <c r="W18" s="55">
        <f>SUM(W9:W17)</f>
        <v>22.016223374360365</v>
      </c>
      <c r="X18" s="56">
        <f>SUM(X9:X17)</f>
        <v>17</v>
      </c>
      <c r="Z18" s="32" t="s">
        <v>64</v>
      </c>
      <c r="AA18" s="55">
        <f>SUM(AA9:AA17)</f>
        <v>60.988888888888894</v>
      </c>
      <c r="AB18" s="32"/>
      <c r="AC18" s="55">
        <f>SUM(AC9:AC17)</f>
        <v>16.463380664247168</v>
      </c>
      <c r="AD18" s="56">
        <f>SUM(AD9:AD17)</f>
        <v>14</v>
      </c>
    </row>
    <row r="19" spans="1:30">
      <c r="A19" s="35"/>
      <c r="B19" s="35"/>
      <c r="C19" s="35"/>
      <c r="D19" s="35"/>
      <c r="E19" s="57"/>
      <c r="F19" s="35"/>
      <c r="L19" s="58"/>
      <c r="R19" s="58"/>
      <c r="X19" s="58"/>
      <c r="AD19" s="58"/>
    </row>
    <row r="20" spans="1:30">
      <c r="A20" s="35"/>
      <c r="B20" s="35"/>
      <c r="C20" s="35"/>
      <c r="D20" s="146" t="s">
        <v>65</v>
      </c>
      <c r="E20" s="146"/>
      <c r="F20" s="146"/>
      <c r="K20" s="32" t="s">
        <v>66</v>
      </c>
      <c r="Q20" s="32" t="s">
        <v>66</v>
      </c>
      <c r="W20" s="32" t="s">
        <v>66</v>
      </c>
      <c r="AC20" s="32" t="s">
        <v>66</v>
      </c>
    </row>
    <row r="21" spans="1:30">
      <c r="A21" s="35"/>
      <c r="B21" s="35"/>
      <c r="C21" s="35"/>
      <c r="D21" s="59">
        <f>PRODUCT(E18/B18)*100</f>
        <v>14.655832207005487</v>
      </c>
      <c r="E21" s="60">
        <f>POWER(1-1/(E18*9)-(1.96/(SQRT(E18)*3)),3)*(E18/(B18/100))</f>
        <v>10.876940672452307</v>
      </c>
      <c r="F21" s="60">
        <f>POWER(1-1/((E18+1)*9)+(1.96/(SQRT(E18+1)*3)),3)*((E18+1)/(B18/100))</f>
        <v>19.322384568235965</v>
      </c>
      <c r="K21" s="55">
        <f>PRODUCT(L18/I18)*100</f>
        <v>13.136506883396915</v>
      </c>
      <c r="Q21" s="55">
        <f>PRODUCT(R18/O18)*100</f>
        <v>11.685466201411995</v>
      </c>
      <c r="W21" s="55">
        <f>PRODUCT(X18/U18)*100</f>
        <v>13.283844500879077</v>
      </c>
      <c r="AC21" s="55">
        <f>PRODUCT(AD18/AA18)*100</f>
        <v>22.95500091091273</v>
      </c>
    </row>
    <row r="22" spans="1:30">
      <c r="A22" s="61" t="s">
        <v>67</v>
      </c>
      <c r="B22" s="61" t="s">
        <v>68</v>
      </c>
      <c r="C22" s="61"/>
      <c r="D22" s="146" t="s">
        <v>69</v>
      </c>
      <c r="E22" s="146"/>
      <c r="F22" s="146"/>
      <c r="H22" s="61" t="s">
        <v>67</v>
      </c>
      <c r="I22" s="32" t="s">
        <v>68</v>
      </c>
      <c r="J22" s="32"/>
      <c r="K22" s="32" t="s">
        <v>70</v>
      </c>
      <c r="L22" s="32"/>
      <c r="N22" s="61" t="s">
        <v>67</v>
      </c>
      <c r="O22" s="32" t="s">
        <v>68</v>
      </c>
      <c r="P22" s="32"/>
      <c r="Q22" s="32" t="s">
        <v>70</v>
      </c>
      <c r="R22" s="32"/>
      <c r="T22" s="61" t="s">
        <v>67</v>
      </c>
      <c r="U22" s="32" t="s">
        <v>68</v>
      </c>
      <c r="V22" s="32"/>
      <c r="W22" s="32" t="s">
        <v>70</v>
      </c>
      <c r="X22" s="32"/>
      <c r="Z22" s="61" t="s">
        <v>67</v>
      </c>
      <c r="AA22" s="32" t="s">
        <v>68</v>
      </c>
      <c r="AB22" s="32"/>
      <c r="AC22" s="32" t="s">
        <v>70</v>
      </c>
      <c r="AD22" s="32"/>
    </row>
    <row r="23" spans="1:30">
      <c r="A23" s="62">
        <f>PRODUCT(E18/D18)</f>
        <v>0.70745146873188736</v>
      </c>
      <c r="B23" s="59">
        <f>$F$45</f>
        <v>18.488506898888556</v>
      </c>
      <c r="C23" s="61"/>
      <c r="D23" s="59">
        <f>PRODUCT(A23,B23)</f>
        <v>13.079721360278342</v>
      </c>
      <c r="E23" s="63">
        <f>B23*C26</f>
        <v>9.7072176617818364</v>
      </c>
      <c r="F23" s="63">
        <f>B23*C27</f>
        <v>17.244425468235299</v>
      </c>
      <c r="H23" s="64">
        <f>PRODUCT(L18/K18)</f>
        <v>0.7798665066876983</v>
      </c>
      <c r="I23" s="55">
        <f>$I$45</f>
        <v>14.148815371511178</v>
      </c>
      <c r="J23" s="32"/>
      <c r="K23" s="55">
        <f>PRODUCT(H23,I23)</f>
        <v>11.034187217549631</v>
      </c>
      <c r="L23" s="32"/>
      <c r="N23" s="64">
        <f>PRODUCT(R18/Q18)</f>
        <v>0.44219309160840592</v>
      </c>
      <c r="O23" s="55">
        <f>$L$45</f>
        <v>28.540028497939531</v>
      </c>
      <c r="P23" s="32"/>
      <c r="Q23" s="55">
        <f>PRODUCT(N23,O23)</f>
        <v>12.62020343609589</v>
      </c>
      <c r="R23" s="32"/>
      <c r="T23" s="64">
        <f>PRODUCT(X18/W18)</f>
        <v>0.77215786335988246</v>
      </c>
      <c r="U23" s="55">
        <f>$O$45</f>
        <v>15.08519846257097</v>
      </c>
      <c r="V23" s="32"/>
      <c r="W23" s="55">
        <f>PRODUCT(T23,U23)</f>
        <v>11.648154613218583</v>
      </c>
      <c r="X23" s="32"/>
      <c r="Z23" s="64">
        <f>PRODUCT(AD18/AC18)</f>
        <v>0.85037212499150994</v>
      </c>
      <c r="AA23" s="55">
        <f>$R$45</f>
        <v>28.704341465166571</v>
      </c>
      <c r="AB23" s="32"/>
      <c r="AC23" s="55">
        <f>PRODUCT(Z23,AA23)</f>
        <v>24.40937184821561</v>
      </c>
      <c r="AD23" s="32"/>
    </row>
    <row r="24" spans="1:30">
      <c r="A24" s="61"/>
      <c r="B24" s="61"/>
      <c r="C24" s="35"/>
      <c r="D24" s="35"/>
      <c r="E24" s="35"/>
      <c r="F24" s="35"/>
      <c r="H24" s="32"/>
      <c r="I24" s="32"/>
      <c r="N24" s="32"/>
      <c r="O24" s="32"/>
      <c r="T24" s="32"/>
      <c r="U24" s="32"/>
      <c r="Z24" s="32"/>
      <c r="AA24" s="32"/>
    </row>
    <row r="25" spans="1:30">
      <c r="A25" s="65" t="s">
        <v>71</v>
      </c>
      <c r="B25" s="61"/>
      <c r="C25" s="66">
        <f>PRODUCT(E18/D18)</f>
        <v>0.70745146873188736</v>
      </c>
      <c r="D25" s="67"/>
      <c r="E25" s="35"/>
      <c r="F25" s="35"/>
      <c r="H25" s="65" t="s">
        <v>71</v>
      </c>
      <c r="I25" s="32"/>
      <c r="J25" s="68">
        <f>PRODUCT(L18/K18)</f>
        <v>0.7798665066876983</v>
      </c>
      <c r="K25" s="69"/>
      <c r="N25" s="65" t="s">
        <v>71</v>
      </c>
      <c r="O25" s="32"/>
      <c r="P25" s="68">
        <f>PRODUCT(R18/Q18)</f>
        <v>0.44219309160840592</v>
      </c>
      <c r="Q25" s="69"/>
      <c r="T25" s="65" t="s">
        <v>71</v>
      </c>
      <c r="U25" s="32"/>
      <c r="V25" s="68">
        <f>PRODUCT(X18/W18)</f>
        <v>0.77215786335988246</v>
      </c>
      <c r="W25" s="69"/>
      <c r="Z25" s="65" t="s">
        <v>71</v>
      </c>
      <c r="AA25" s="32"/>
      <c r="AB25" s="68">
        <f>PRODUCT(AD18/AC18)</f>
        <v>0.85037212499150994</v>
      </c>
      <c r="AC25" s="69"/>
    </row>
    <row r="26" spans="1:30">
      <c r="A26" s="70" t="s">
        <v>72</v>
      </c>
      <c r="B26" s="70"/>
      <c r="C26" s="59">
        <f>POWER(1-1/(E18*9)-(1.96/(SQRT(E18)*3)),3)*(E18/D18)</f>
        <v>0.5250406490296623</v>
      </c>
      <c r="D26" s="35"/>
      <c r="E26" s="35"/>
      <c r="F26" s="35"/>
      <c r="H26" s="70" t="s">
        <v>72</v>
      </c>
      <c r="I26" s="70"/>
      <c r="J26" s="55">
        <f>POWER(1-1/(L18*9)-(1.96/(SQRT(L18)*3)),3)*(L18/K18)</f>
        <v>0.38877161375180547</v>
      </c>
      <c r="N26" s="70" t="s">
        <v>72</v>
      </c>
      <c r="O26" s="70"/>
      <c r="P26" s="55">
        <f>POWER(1-1/(R18*9)-(1.96/(SQRT(R18)*3)),3)*(R18/Q18)</f>
        <v>0.19039909034745975</v>
      </c>
      <c r="T26" s="70" t="s">
        <v>72</v>
      </c>
      <c r="U26" s="70"/>
      <c r="V26" s="55">
        <f>POWER(1-1/(X18*9)-(1.96/(SQRT(X18)*3)),3)*(X18/W18)</f>
        <v>0.44954910766861944</v>
      </c>
      <c r="Z26" s="70" t="s">
        <v>72</v>
      </c>
      <c r="AA26" s="70"/>
      <c r="AB26" s="55">
        <f>POWER(1-1/(AD18*9)-(1.96/(SQRT(AD18)*3)),3)*(AD18/AC18)</f>
        <v>0.46451216835141451</v>
      </c>
    </row>
    <row r="27" spans="1:30">
      <c r="A27" s="70" t="s">
        <v>73</v>
      </c>
      <c r="B27" s="71"/>
      <c r="C27" s="59">
        <f>POWER(1-1/((E18+1)*9)+(1.96/(SQRT(E18+1)*3)),3)*((E18+1)/D18)</f>
        <v>0.93271055161690497</v>
      </c>
      <c r="D27" s="35"/>
      <c r="E27" s="35"/>
      <c r="F27" s="35"/>
      <c r="H27" s="70" t="s">
        <v>73</v>
      </c>
      <c r="I27" s="71"/>
      <c r="J27" s="55">
        <f>POWER(1-1/((L18+1)*9)+(1.96/(SQRT(L18+1)*3)),3)*((L18+1)/K18)</f>
        <v>1.3954938813690121</v>
      </c>
      <c r="N27" s="70" t="s">
        <v>73</v>
      </c>
      <c r="O27" s="71"/>
      <c r="P27" s="55">
        <f>POWER(1-1/((R18+1)*9)+(1.96/(SQRT(R18+1)*3)),3)*((R18+1)/Q18)</f>
        <v>0.87135019224762478</v>
      </c>
      <c r="T27" s="70" t="s">
        <v>73</v>
      </c>
      <c r="U27" s="71"/>
      <c r="V27" s="55">
        <f>POWER(1-1/((X18+1)*9)+(1.96/(SQRT(X18+1)*3)),3)*((X18+1)/W18)</f>
        <v>1.2363751155120961</v>
      </c>
      <c r="Z27" s="70" t="s">
        <v>73</v>
      </c>
      <c r="AA27" s="71"/>
      <c r="AB27" s="55">
        <f>POWER(1-1/((AD18+1)*9)+(1.96/(SQRT(AD18+1)*3)),3)*((AD18+1)/AC18)</f>
        <v>1.4268749758327324</v>
      </c>
    </row>
    <row r="28" spans="1:30">
      <c r="A28" s="32" t="s">
        <v>74</v>
      </c>
      <c r="B28" s="35"/>
      <c r="C28" s="55">
        <f>POWER(ABS(E18-D18)-0.5,2)/D18</f>
        <v>5.7597883208054208</v>
      </c>
      <c r="D28" s="35" t="s">
        <v>75</v>
      </c>
      <c r="E28" s="35"/>
      <c r="F28" s="35"/>
      <c r="H28" s="32" t="s">
        <v>74</v>
      </c>
      <c r="J28" s="55">
        <f>POWER(ABS(L18-K18)-0.5,2)/K18</f>
        <v>0.48110042192137287</v>
      </c>
      <c r="K28" s="35" t="s">
        <v>75</v>
      </c>
      <c r="N28" s="32" t="s">
        <v>74</v>
      </c>
      <c r="P28" s="55">
        <f>POWER(ABS(R18-Q18)-0.5,2)/Q18</f>
        <v>5.0852003752357415</v>
      </c>
      <c r="Q28" s="35" t="s">
        <v>75</v>
      </c>
      <c r="T28" s="32" t="s">
        <v>74</v>
      </c>
      <c r="V28" s="55">
        <f>POWER(ABS(X18-W18)-0.5,2)/W18</f>
        <v>0.92642017753471728</v>
      </c>
      <c r="W28" s="35" t="s">
        <v>75</v>
      </c>
      <c r="Z28" s="32" t="s">
        <v>74</v>
      </c>
      <c r="AB28" s="55">
        <f>POWER(ABS(AD18-AC18)-0.5,2)/AC18</f>
        <v>0.23414775563752208</v>
      </c>
      <c r="AC28" s="35" t="s">
        <v>75</v>
      </c>
    </row>
    <row r="29" spans="1:30">
      <c r="A29" s="142"/>
      <c r="B29" s="142"/>
      <c r="C29" s="72"/>
      <c r="H29" s="32"/>
      <c r="J29" s="55"/>
      <c r="O29" s="32"/>
      <c r="Q29" s="55"/>
      <c r="U29" s="32"/>
      <c r="W29" s="55"/>
      <c r="AA29" s="32"/>
      <c r="AC29" s="55"/>
    </row>
    <row r="30" spans="1:30">
      <c r="A30" s="142"/>
      <c r="B30" s="142"/>
      <c r="C30" s="73"/>
      <c r="H30" s="32"/>
      <c r="J30" s="55"/>
      <c r="O30" s="32"/>
      <c r="Q30" s="55"/>
      <c r="U30" s="32"/>
      <c r="W30" s="55"/>
      <c r="AA30" s="32"/>
      <c r="AC30" s="55"/>
    </row>
    <row r="31" spans="1:30" ht="13.8" thickBot="1"/>
    <row r="32" spans="1:30" ht="14.4" thickBot="1">
      <c r="B32" s="29"/>
      <c r="C32" s="147" t="s">
        <v>76</v>
      </c>
      <c r="D32" s="148"/>
      <c r="E32" s="148"/>
      <c r="F32" s="148"/>
      <c r="G32" s="148"/>
      <c r="H32" s="148"/>
      <c r="I32" s="148"/>
      <c r="J32" s="148"/>
      <c r="K32" s="148"/>
      <c r="L32" s="148"/>
      <c r="M32" s="148"/>
      <c r="N32" s="148"/>
      <c r="O32" s="148"/>
      <c r="P32" s="148"/>
      <c r="Q32" s="148"/>
      <c r="R32" s="149"/>
    </row>
    <row r="33" spans="1:18">
      <c r="B33" s="29"/>
      <c r="C33" s="150" t="s">
        <v>77</v>
      </c>
      <c r="D33" s="153" t="s">
        <v>78</v>
      </c>
      <c r="E33" s="154"/>
      <c r="F33" s="155"/>
      <c r="G33" s="153" t="s">
        <v>27</v>
      </c>
      <c r="H33" s="154"/>
      <c r="I33" s="154"/>
      <c r="J33" s="154"/>
      <c r="K33" s="154"/>
      <c r="L33" s="159"/>
      <c r="M33" s="153" t="s">
        <v>79</v>
      </c>
      <c r="N33" s="154"/>
      <c r="O33" s="154"/>
      <c r="P33" s="154"/>
      <c r="Q33" s="154"/>
      <c r="R33" s="159"/>
    </row>
    <row r="34" spans="1:18" ht="13.8" thickBot="1">
      <c r="A34" s="28" t="s">
        <v>80</v>
      </c>
      <c r="B34" s="29"/>
      <c r="C34" s="151"/>
      <c r="D34" s="156"/>
      <c r="E34" s="157"/>
      <c r="F34" s="158"/>
      <c r="G34" s="160" t="s">
        <v>81</v>
      </c>
      <c r="H34" s="161"/>
      <c r="I34" s="161"/>
      <c r="J34" s="161" t="s">
        <v>82</v>
      </c>
      <c r="K34" s="161"/>
      <c r="L34" s="162"/>
      <c r="M34" s="160" t="s">
        <v>83</v>
      </c>
      <c r="N34" s="161"/>
      <c r="O34" s="161"/>
      <c r="P34" s="161" t="s">
        <v>82</v>
      </c>
      <c r="Q34" s="161"/>
      <c r="R34" s="162"/>
    </row>
    <row r="35" spans="1:18" ht="13.8" thickBot="1">
      <c r="B35" s="29"/>
      <c r="C35" s="152"/>
      <c r="D35" s="74" t="s">
        <v>84</v>
      </c>
      <c r="E35" s="75" t="s">
        <v>85</v>
      </c>
      <c r="F35" s="76" t="s">
        <v>86</v>
      </c>
      <c r="G35" s="74" t="s">
        <v>84</v>
      </c>
      <c r="H35" s="75" t="s">
        <v>85</v>
      </c>
      <c r="I35" s="75" t="s">
        <v>86</v>
      </c>
      <c r="J35" s="75" t="s">
        <v>84</v>
      </c>
      <c r="K35" s="75" t="s">
        <v>85</v>
      </c>
      <c r="L35" s="77" t="s">
        <v>86</v>
      </c>
      <c r="M35" s="74" t="s">
        <v>84</v>
      </c>
      <c r="N35" s="75" t="s">
        <v>85</v>
      </c>
      <c r="O35" s="75" t="s">
        <v>86</v>
      </c>
      <c r="P35" s="75" t="s">
        <v>84</v>
      </c>
      <c r="Q35" s="75" t="s">
        <v>85</v>
      </c>
      <c r="R35" s="77" t="s">
        <v>86</v>
      </c>
    </row>
    <row r="36" spans="1:18">
      <c r="B36" s="29"/>
      <c r="C36" s="78" t="s">
        <v>55</v>
      </c>
      <c r="D36" s="79">
        <v>3</v>
      </c>
      <c r="E36" s="80">
        <v>134.794521</v>
      </c>
      <c r="F36" s="81">
        <v>2.2256097486336257</v>
      </c>
      <c r="G36" s="79">
        <v>2</v>
      </c>
      <c r="H36" s="80">
        <v>60.860274000000004</v>
      </c>
      <c r="I36" s="82">
        <v>3.2862158984036118</v>
      </c>
      <c r="J36" s="83">
        <v>0</v>
      </c>
      <c r="K36" s="80">
        <v>0</v>
      </c>
      <c r="L36" s="84">
        <v>0</v>
      </c>
      <c r="M36" s="79">
        <v>1</v>
      </c>
      <c r="N36" s="80">
        <v>73.934246999999999</v>
      </c>
      <c r="O36" s="82">
        <v>1.3525531679520588</v>
      </c>
      <c r="P36" s="83">
        <v>0</v>
      </c>
      <c r="Q36" s="80">
        <v>0</v>
      </c>
      <c r="R36" s="84">
        <v>0</v>
      </c>
    </row>
    <row r="37" spans="1:18">
      <c r="B37" s="29"/>
      <c r="C37" s="85" t="s">
        <v>56</v>
      </c>
      <c r="D37" s="86">
        <v>14</v>
      </c>
      <c r="E37" s="87">
        <v>425.52328700000004</v>
      </c>
      <c r="F37" s="88">
        <v>3.2900667079120391</v>
      </c>
      <c r="G37" s="86">
        <v>9</v>
      </c>
      <c r="H37" s="87">
        <v>231.88767100000001</v>
      </c>
      <c r="I37" s="89">
        <v>3.8811895264582654</v>
      </c>
      <c r="J37" s="90">
        <v>0</v>
      </c>
      <c r="K37" s="87">
        <v>0.41369799999998236</v>
      </c>
      <c r="L37" s="91">
        <v>0</v>
      </c>
      <c r="M37" s="86">
        <v>5</v>
      </c>
      <c r="N37" s="87">
        <v>193.22191800000002</v>
      </c>
      <c r="O37" s="92">
        <v>2.5876981513039321</v>
      </c>
      <c r="P37" s="90">
        <v>0</v>
      </c>
      <c r="Q37" s="87">
        <v>0</v>
      </c>
      <c r="R37" s="91">
        <v>0</v>
      </c>
    </row>
    <row r="38" spans="1:18">
      <c r="B38" s="29"/>
      <c r="C38" s="85" t="s">
        <v>57</v>
      </c>
      <c r="D38" s="86">
        <v>66</v>
      </c>
      <c r="E38" s="87">
        <v>1606.1013699999999</v>
      </c>
      <c r="F38" s="88">
        <v>4.1093296620499116</v>
      </c>
      <c r="G38" s="86">
        <v>24</v>
      </c>
      <c r="H38" s="87">
        <v>750.16712299999995</v>
      </c>
      <c r="I38" s="89">
        <v>3.1992871007224881</v>
      </c>
      <c r="J38" s="90">
        <v>5</v>
      </c>
      <c r="K38" s="87">
        <v>47.772603000000004</v>
      </c>
      <c r="L38" s="93">
        <v>10.466249871291291</v>
      </c>
      <c r="M38" s="86">
        <v>32</v>
      </c>
      <c r="N38" s="87">
        <v>779.11232900000005</v>
      </c>
      <c r="O38" s="92">
        <v>4.1072383029892983</v>
      </c>
      <c r="P38" s="90">
        <v>5</v>
      </c>
      <c r="Q38" s="87">
        <v>29.049314999999979</v>
      </c>
      <c r="R38" s="91">
        <v>17.212109820833998</v>
      </c>
    </row>
    <row r="39" spans="1:18">
      <c r="B39" s="29"/>
      <c r="C39" s="85" t="s">
        <v>58</v>
      </c>
      <c r="D39" s="86">
        <v>161</v>
      </c>
      <c r="E39" s="87">
        <v>2749.3808220000001</v>
      </c>
      <c r="F39" s="88">
        <v>5.85586393531627</v>
      </c>
      <c r="G39" s="86">
        <v>50</v>
      </c>
      <c r="H39" s="87">
        <v>1132.279452</v>
      </c>
      <c r="I39" s="89">
        <v>4.4158710035479833</v>
      </c>
      <c r="J39" s="90">
        <v>20</v>
      </c>
      <c r="K39" s="87">
        <v>127.86027400000006</v>
      </c>
      <c r="L39" s="93">
        <v>15.642075035753475</v>
      </c>
      <c r="M39" s="86">
        <v>56</v>
      </c>
      <c r="N39" s="87">
        <v>1344.980822</v>
      </c>
      <c r="O39" s="92">
        <v>4.1636281413089176</v>
      </c>
      <c r="P39" s="90">
        <v>35</v>
      </c>
      <c r="Q39" s="87">
        <v>144.26027400000009</v>
      </c>
      <c r="R39" s="91">
        <v>24.261703537316155</v>
      </c>
    </row>
    <row r="40" spans="1:18">
      <c r="B40" s="29"/>
      <c r="C40" s="85" t="s">
        <v>59</v>
      </c>
      <c r="D40" s="86">
        <v>315</v>
      </c>
      <c r="E40" s="87">
        <v>3871.5479450000003</v>
      </c>
      <c r="F40" s="88">
        <v>8.1362804871579595</v>
      </c>
      <c r="G40" s="86">
        <v>112</v>
      </c>
      <c r="H40" s="87">
        <v>1478.8794520000001</v>
      </c>
      <c r="I40" s="89">
        <v>7.5733015188312987</v>
      </c>
      <c r="J40" s="90">
        <v>45</v>
      </c>
      <c r="K40" s="87">
        <v>236.32054800000003</v>
      </c>
      <c r="L40" s="93">
        <v>19.04193282422483</v>
      </c>
      <c r="M40" s="86">
        <v>99</v>
      </c>
      <c r="N40" s="87">
        <v>1811.813699</v>
      </c>
      <c r="O40" s="92">
        <v>5.4641379549476516</v>
      </c>
      <c r="P40" s="90">
        <v>59</v>
      </c>
      <c r="Q40" s="87">
        <v>344.53424600000005</v>
      </c>
      <c r="R40" s="91">
        <v>17.124567640222327</v>
      </c>
    </row>
    <row r="41" spans="1:18">
      <c r="B41" s="29"/>
      <c r="C41" s="85" t="s">
        <v>60</v>
      </c>
      <c r="D41" s="86">
        <v>812</v>
      </c>
      <c r="E41" s="87">
        <v>5679.6109590000005</v>
      </c>
      <c r="F41" s="88">
        <v>14.29675387736359</v>
      </c>
      <c r="G41" s="86">
        <v>200</v>
      </c>
      <c r="H41" s="87">
        <v>1753.317808</v>
      </c>
      <c r="I41" s="89">
        <v>11.406945112143639</v>
      </c>
      <c r="J41" s="90">
        <v>162</v>
      </c>
      <c r="K41" s="87">
        <v>639.0027399999999</v>
      </c>
      <c r="L41" s="93">
        <v>25.352003967932912</v>
      </c>
      <c r="M41" s="86">
        <v>221</v>
      </c>
      <c r="N41" s="87">
        <v>2147.1068490000002</v>
      </c>
      <c r="O41" s="92">
        <v>10.292920452604823</v>
      </c>
      <c r="P41" s="90">
        <v>229</v>
      </c>
      <c r="Q41" s="87">
        <v>1140.1835620000002</v>
      </c>
      <c r="R41" s="91">
        <v>20.08448530851561</v>
      </c>
    </row>
    <row r="42" spans="1:18">
      <c r="B42" s="29"/>
      <c r="C42" s="85" t="s">
        <v>61</v>
      </c>
      <c r="D42" s="86">
        <v>1627</v>
      </c>
      <c r="E42" s="87">
        <v>7254.468492</v>
      </c>
      <c r="F42" s="88">
        <v>22.427556226816677</v>
      </c>
      <c r="G42" s="86">
        <v>300</v>
      </c>
      <c r="H42" s="87">
        <v>1723.7808219999999</v>
      </c>
      <c r="I42" s="89">
        <v>17.40360469099128</v>
      </c>
      <c r="J42" s="90">
        <v>359</v>
      </c>
      <c r="K42" s="87">
        <v>1256.0849310000001</v>
      </c>
      <c r="L42" s="93">
        <v>28.580869902976332</v>
      </c>
      <c r="M42" s="86">
        <v>424</v>
      </c>
      <c r="N42" s="87">
        <v>2488.0054790000004</v>
      </c>
      <c r="O42" s="92">
        <v>17.041763114220213</v>
      </c>
      <c r="P42" s="90">
        <v>544</v>
      </c>
      <c r="Q42" s="87">
        <v>1786.59726</v>
      </c>
      <c r="R42" s="91">
        <v>30.448944044613611</v>
      </c>
    </row>
    <row r="43" spans="1:18">
      <c r="B43" s="29"/>
      <c r="C43" s="85" t="s">
        <v>62</v>
      </c>
      <c r="D43" s="86">
        <v>1549</v>
      </c>
      <c r="E43" s="87">
        <v>5201.994522</v>
      </c>
      <c r="F43" s="88">
        <v>29.777040199659016</v>
      </c>
      <c r="G43" s="86">
        <v>330</v>
      </c>
      <c r="H43" s="87">
        <v>1292.0164380000001</v>
      </c>
      <c r="I43" s="89">
        <v>25.541470703796104</v>
      </c>
      <c r="J43" s="90">
        <v>275</v>
      </c>
      <c r="K43" s="87">
        <v>812.13972699999999</v>
      </c>
      <c r="L43" s="93">
        <v>33.861168325779978</v>
      </c>
      <c r="M43" s="86">
        <v>593</v>
      </c>
      <c r="N43" s="87">
        <v>2140.2767119999999</v>
      </c>
      <c r="O43" s="92">
        <v>27.706697768339783</v>
      </c>
      <c r="P43" s="90">
        <v>351</v>
      </c>
      <c r="Q43" s="87">
        <v>957.56164500000011</v>
      </c>
      <c r="R43" s="91">
        <v>36.655603514695905</v>
      </c>
    </row>
    <row r="44" spans="1:18" ht="13.8" thickBot="1">
      <c r="B44" s="29"/>
      <c r="C44" s="94" t="s">
        <v>63</v>
      </c>
      <c r="D44" s="95">
        <v>828</v>
      </c>
      <c r="E44" s="96">
        <v>2148.6931500000001</v>
      </c>
      <c r="F44" s="97">
        <v>38.535050944803359</v>
      </c>
      <c r="G44" s="95">
        <v>261</v>
      </c>
      <c r="H44" s="96">
        <v>680.04657499999996</v>
      </c>
      <c r="I44" s="98">
        <v>38.379724212271789</v>
      </c>
      <c r="J44" s="99">
        <v>76</v>
      </c>
      <c r="K44" s="96">
        <v>181.03287700000001</v>
      </c>
      <c r="L44" s="100">
        <v>41.981324751304697</v>
      </c>
      <c r="M44" s="95">
        <v>385</v>
      </c>
      <c r="N44" s="96">
        <v>1059.838356</v>
      </c>
      <c r="O44" s="101">
        <v>36.326294271236961</v>
      </c>
      <c r="P44" s="99">
        <v>106</v>
      </c>
      <c r="Q44" s="96">
        <v>227.77534199999997</v>
      </c>
      <c r="R44" s="102">
        <v>46.537083017528744</v>
      </c>
    </row>
    <row r="45" spans="1:18" ht="13.8" thickBot="1">
      <c r="C45" s="103" t="s">
        <v>64</v>
      </c>
      <c r="D45" s="104">
        <v>5375</v>
      </c>
      <c r="E45" s="105">
        <v>29072.115068000006</v>
      </c>
      <c r="F45" s="106">
        <v>18.488506898888556</v>
      </c>
      <c r="G45" s="104">
        <v>1288</v>
      </c>
      <c r="H45" s="105">
        <v>9103.2356149999996</v>
      </c>
      <c r="I45" s="105">
        <v>14.148815371511178</v>
      </c>
      <c r="J45" s="107">
        <v>942</v>
      </c>
      <c r="K45" s="105">
        <v>3300.6273980000001</v>
      </c>
      <c r="L45" s="108">
        <v>28.540028497939531</v>
      </c>
      <c r="M45" s="104">
        <v>1816</v>
      </c>
      <c r="N45" s="105">
        <v>12038.290410999996</v>
      </c>
      <c r="O45" s="105">
        <v>15.08519846257097</v>
      </c>
      <c r="P45" s="107">
        <v>1329</v>
      </c>
      <c r="Q45" s="105">
        <v>4629.961644</v>
      </c>
      <c r="R45" s="108">
        <v>28.704341465166571</v>
      </c>
    </row>
    <row r="46" spans="1:18">
      <c r="E46" s="116" t="s">
        <v>109</v>
      </c>
      <c r="F46" s="115">
        <f>POWER(1-1/(D45*9)-(1.96/(SQRT(D45)*3)),3)*(D45/(E45/100))</f>
        <v>17.997497251037498</v>
      </c>
    </row>
    <row r="47" spans="1:18">
      <c r="E47" s="117" t="s">
        <v>110</v>
      </c>
      <c r="F47" s="115">
        <f>POWER(1-1/((D45+1)*9)+(1.96/(SQRT(D45+1)*3)),3)*((D45+1)/(E45/100))</f>
        <v>18.989518321643743</v>
      </c>
    </row>
  </sheetData>
  <mergeCells count="39">
    <mergeCell ref="C32:R32"/>
    <mergeCell ref="C33:C35"/>
    <mergeCell ref="D33:F34"/>
    <mergeCell ref="G33:L33"/>
    <mergeCell ref="M33:R33"/>
    <mergeCell ref="G34:I34"/>
    <mergeCell ref="J34:L34"/>
    <mergeCell ref="M34:O34"/>
    <mergeCell ref="P34:R34"/>
    <mergeCell ref="AB7:AB8"/>
    <mergeCell ref="AC7:AD7"/>
    <mergeCell ref="D20:F20"/>
    <mergeCell ref="D22:F22"/>
    <mergeCell ref="A29:B29"/>
    <mergeCell ref="Z7:Z8"/>
    <mergeCell ref="AA7:AA8"/>
    <mergeCell ref="I7:I8"/>
    <mergeCell ref="A30:B30"/>
    <mergeCell ref="T7:T8"/>
    <mergeCell ref="U7:U8"/>
    <mergeCell ref="V7:V8"/>
    <mergeCell ref="W7:X7"/>
    <mergeCell ref="J7:J8"/>
    <mergeCell ref="K7:L7"/>
    <mergeCell ref="N7:N8"/>
    <mergeCell ref="O7:O8"/>
    <mergeCell ref="P7:P8"/>
    <mergeCell ref="Q7:R7"/>
    <mergeCell ref="A7:A8"/>
    <mergeCell ref="B7:B8"/>
    <mergeCell ref="C7:C8"/>
    <mergeCell ref="D7:E7"/>
    <mergeCell ref="H7:H8"/>
    <mergeCell ref="A1:G1"/>
    <mergeCell ref="A2:G2"/>
    <mergeCell ref="B3:D3"/>
    <mergeCell ref="E3:G3"/>
    <mergeCell ref="B4:D4"/>
    <mergeCell ref="E4:G4"/>
  </mergeCells>
  <printOptions gridLines="1" gridLinesSet="0"/>
  <pageMargins left="1.67" right="0.75" top="1" bottom="1" header="0.511811024" footer="0.511811024"/>
  <pageSetup orientation="landscape" horizontalDpi="300" verticalDpi="0" r:id="rId1"/>
  <headerFooter alignWithMargins="0">
    <oddHeader>&amp;A</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L18"/>
  <sheetViews>
    <sheetView workbookViewId="0">
      <selection activeCell="K24" sqref="K24"/>
    </sheetView>
  </sheetViews>
  <sheetFormatPr baseColWidth="10" defaultRowHeight="14.4"/>
  <cols>
    <col min="5" max="5" width="23.33203125" customWidth="1"/>
    <col min="12" max="12" width="13.77734375" customWidth="1"/>
  </cols>
  <sheetData>
    <row r="2" spans="5:12">
      <c r="E2" s="199" t="s">
        <v>117</v>
      </c>
      <c r="F2" s="199"/>
      <c r="G2" s="199"/>
      <c r="H2" s="199"/>
      <c r="I2" s="199"/>
      <c r="J2" s="199"/>
      <c r="K2" s="199"/>
    </row>
    <row r="3" spans="5:12">
      <c r="E3" s="118"/>
      <c r="F3" s="118" t="str">
        <f>'MORTALIDAD ESTANDARIZADA'!$E$3</f>
        <v>CENTRO DEL RIÑÓN</v>
      </c>
      <c r="G3" s="118"/>
      <c r="H3" s="118">
        <f>'MORTALIDAD ESTANDARIZADA'!$E$4</f>
        <v>2018</v>
      </c>
    </row>
    <row r="4" spans="5:12">
      <c r="E4" s="118"/>
      <c r="F4" s="118"/>
      <c r="G4" s="118"/>
      <c r="H4" s="118"/>
    </row>
    <row r="5" spans="5:12">
      <c r="E5" s="118"/>
      <c r="F5" s="119" t="s">
        <v>110</v>
      </c>
      <c r="G5" s="119" t="s">
        <v>109</v>
      </c>
      <c r="H5" s="120" t="s">
        <v>86</v>
      </c>
    </row>
    <row r="6" spans="5:12">
      <c r="E6" s="118" t="s">
        <v>66</v>
      </c>
      <c r="F6" s="121">
        <f>'MORTALIDAD ESTANDARIZADA'!$F$21</f>
        <v>19.322384568235965</v>
      </c>
      <c r="G6" s="121">
        <f>'MORTALIDAD ESTANDARIZADA'!$E$21</f>
        <v>10.876940672452307</v>
      </c>
      <c r="H6" s="122">
        <f>'MORTALIDAD ESTANDARIZADA'!$D$21</f>
        <v>14.655832207005487</v>
      </c>
    </row>
    <row r="7" spans="5:12">
      <c r="E7" s="118" t="s">
        <v>70</v>
      </c>
      <c r="F7" s="121">
        <f>'MORTALIDAD ESTANDARIZADA'!$F$23</f>
        <v>17.244425468235299</v>
      </c>
      <c r="G7" s="121">
        <f>'MORTALIDAD ESTANDARIZADA'!$E$23</f>
        <v>9.7072176617818364</v>
      </c>
      <c r="H7" s="122">
        <f>'MORTALIDAD ESTANDARIZADA'!$D$23</f>
        <v>13.079721360278342</v>
      </c>
    </row>
    <row r="8" spans="5:12">
      <c r="E8" s="118" t="s">
        <v>118</v>
      </c>
      <c r="F8" s="121">
        <f>'MORTALIDAD ESTANDARIZADA'!$F$47</f>
        <v>18.989518321643743</v>
      </c>
      <c r="G8" s="121">
        <f>'MORTALIDAD ESTANDARIZADA'!$F$46</f>
        <v>17.997497251037498</v>
      </c>
      <c r="H8" s="122">
        <f>'MORTALIDAD ESTANDARIZADA'!$F$45</f>
        <v>18.488506898888556</v>
      </c>
    </row>
    <row r="12" spans="5:12">
      <c r="K12" s="202" t="s">
        <v>124</v>
      </c>
      <c r="L12" s="203"/>
    </row>
    <row r="13" spans="5:12" ht="16.2">
      <c r="K13" s="204" t="s">
        <v>125</v>
      </c>
      <c r="L13" s="205" t="s">
        <v>99</v>
      </c>
    </row>
    <row r="14" spans="5:12">
      <c r="K14" s="204" t="s">
        <v>127</v>
      </c>
      <c r="L14" s="206" t="s">
        <v>126</v>
      </c>
    </row>
    <row r="15" spans="5:12">
      <c r="K15" s="204" t="s">
        <v>98</v>
      </c>
      <c r="L15" s="207" t="s">
        <v>100</v>
      </c>
    </row>
    <row r="16" spans="5:12">
      <c r="K16" s="204" t="s">
        <v>101</v>
      </c>
      <c r="L16" s="207" t="s">
        <v>102</v>
      </c>
    </row>
    <row r="17" spans="11:12">
      <c r="K17" s="204" t="s">
        <v>103</v>
      </c>
      <c r="L17" s="207" t="s">
        <v>104</v>
      </c>
    </row>
    <row r="18" spans="11:12">
      <c r="K18" s="208" t="s">
        <v>105</v>
      </c>
      <c r="L18" s="209" t="s">
        <v>106</v>
      </c>
    </row>
  </sheetData>
  <mergeCells count="2">
    <mergeCell ref="K12:L12"/>
    <mergeCell ref="E2:K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MORTALIDAD BRUTA COMÚN</vt:lpstr>
      <vt:lpstr>CÁLCULO AÑOS DE EXP Y MUERTOS</vt:lpstr>
      <vt:lpstr>MORTALIDAD BRUTA X 100 PAER</vt:lpstr>
      <vt:lpstr>MUJERES NO DBT</vt:lpstr>
      <vt:lpstr>MUJERES DBT</vt:lpstr>
      <vt:lpstr>VARONES NO DBT</vt:lpstr>
      <vt:lpstr>VARONES DBT</vt:lpstr>
      <vt:lpstr>MORTALIDAD ESTANDARIZADA</vt:lpstr>
      <vt:lpstr>GRÁFICO</vt:lpstr>
      <vt:lpstr>'MORTALIDAD ESTANDARIZADA'!Área_de_impresión</vt:lpstr>
    </vt:vector>
  </TitlesOfParts>
  <Company>GP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dcterms:created xsi:type="dcterms:W3CDTF">2018-07-31T20:39:26Z</dcterms:created>
  <dcterms:modified xsi:type="dcterms:W3CDTF">2018-08-18T19:56:39Z</dcterms:modified>
</cp:coreProperties>
</file>